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\Documents\My Documents\IAI\Dossiers\151202 Circular economy\Additional information\"/>
    </mc:Choice>
  </mc:AlternateContent>
  <bookViews>
    <workbookView xWindow="0" yWindow="0" windowWidth="20490" windowHeight="7440"/>
  </bookViews>
  <sheets>
    <sheet name="Master" sheetId="17" r:id="rId1"/>
    <sheet name="Recycling" sheetId="5" state="hidden" r:id="rId2"/>
    <sheet name="Landfill" sheetId="16" state="hidden" r:id="rId3"/>
  </sheets>
  <definedNames>
    <definedName name="_xlnm.Print_Area" localSheetId="0">Master!$A$1:$T$35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7" l="1"/>
  <c r="C31" i="16"/>
  <c r="C31" i="5"/>
  <c r="G32" i="17"/>
  <c r="E35" i="16" l="1"/>
  <c r="G31" i="16" s="1"/>
  <c r="E36" i="16"/>
  <c r="I35" i="16" l="1"/>
  <c r="J35" i="16" s="1"/>
  <c r="K35" i="16" s="1"/>
  <c r="L35" i="16" s="1"/>
  <c r="M35" i="16" s="1"/>
  <c r="N35" i="16" s="1"/>
  <c r="O35" i="16" s="1"/>
  <c r="P35" i="16" s="1"/>
  <c r="Q35" i="16" s="1"/>
  <c r="R35" i="16" s="1"/>
  <c r="S35" i="16" s="1"/>
  <c r="T35" i="16" s="1"/>
  <c r="U35" i="16" s="1"/>
  <c r="V35" i="16" s="1"/>
  <c r="W35" i="16" s="1"/>
  <c r="X35" i="16" s="1"/>
  <c r="Y35" i="16" s="1"/>
  <c r="P5" i="17" l="1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4" i="17"/>
  <c r="I35" i="5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E36" i="5"/>
  <c r="E35" i="5"/>
  <c r="G31" i="5" s="1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4" i="17"/>
  <c r="I34" i="16"/>
  <c r="I45" i="16" s="1"/>
  <c r="J33" i="16"/>
  <c r="I64" i="16" l="1"/>
  <c r="I52" i="16"/>
  <c r="I42" i="16"/>
  <c r="I67" i="16"/>
  <c r="I63" i="16"/>
  <c r="I59" i="16"/>
  <c r="I55" i="16"/>
  <c r="I51" i="16"/>
  <c r="I47" i="16"/>
  <c r="I68" i="16"/>
  <c r="I56" i="16"/>
  <c r="I44" i="16"/>
  <c r="I66" i="16"/>
  <c r="I62" i="16"/>
  <c r="I58" i="16"/>
  <c r="I54" i="16"/>
  <c r="I50" i="16"/>
  <c r="I46" i="16"/>
  <c r="I60" i="16"/>
  <c r="I48" i="16"/>
  <c r="I43" i="16"/>
  <c r="I69" i="16"/>
  <c r="I65" i="16"/>
  <c r="I61" i="16"/>
  <c r="I57" i="16"/>
  <c r="I53" i="16"/>
  <c r="I49" i="16"/>
  <c r="J34" i="16"/>
  <c r="J43" i="16" l="1"/>
  <c r="J47" i="16"/>
  <c r="J51" i="16"/>
  <c r="J55" i="16"/>
  <c r="J59" i="16"/>
  <c r="J63" i="16"/>
  <c r="J67" i="16"/>
  <c r="J46" i="16"/>
  <c r="J58" i="16"/>
  <c r="J44" i="16"/>
  <c r="J48" i="16"/>
  <c r="J52" i="16"/>
  <c r="J56" i="16"/>
  <c r="J60" i="16"/>
  <c r="J64" i="16"/>
  <c r="J68" i="16"/>
  <c r="J50" i="16"/>
  <c r="J62" i="16"/>
  <c r="J45" i="16"/>
  <c r="J49" i="16"/>
  <c r="J53" i="16"/>
  <c r="J57" i="16"/>
  <c r="J61" i="16"/>
  <c r="J65" i="16"/>
  <c r="J69" i="16"/>
  <c r="J42" i="16"/>
  <c r="J54" i="16"/>
  <c r="J66" i="16"/>
  <c r="K34" i="16"/>
  <c r="L34" i="16" l="1"/>
  <c r="M34" i="16" l="1"/>
  <c r="N34" i="16" l="1"/>
  <c r="O34" i="16" l="1"/>
  <c r="P34" i="16" l="1"/>
  <c r="Q34" i="16" l="1"/>
  <c r="R34" i="16" l="1"/>
  <c r="S34" i="16" l="1"/>
  <c r="T34" i="16" l="1"/>
  <c r="U34" i="16" l="1"/>
  <c r="I34" i="5"/>
  <c r="I43" i="5" s="1"/>
  <c r="J33" i="5"/>
  <c r="D5" i="16"/>
  <c r="D25" i="16"/>
  <c r="D27" i="16"/>
  <c r="D19" i="16"/>
  <c r="D28" i="16"/>
  <c r="D10" i="16"/>
  <c r="D15" i="16"/>
  <c r="D4" i="16"/>
  <c r="D18" i="16"/>
  <c r="D30" i="16"/>
  <c r="D6" i="16"/>
  <c r="D26" i="16"/>
  <c r="D21" i="16"/>
  <c r="D3" i="16"/>
  <c r="D14" i="16"/>
  <c r="D13" i="16"/>
  <c r="D20" i="16"/>
  <c r="D9" i="16"/>
  <c r="D12" i="16"/>
  <c r="D22" i="16"/>
  <c r="D29" i="16"/>
  <c r="D16" i="16"/>
  <c r="D23" i="16"/>
  <c r="D11" i="16"/>
  <c r="D8" i="16"/>
  <c r="D17" i="16"/>
  <c r="D24" i="16"/>
  <c r="D7" i="16"/>
  <c r="I8" i="16" l="1"/>
  <c r="J8" i="16"/>
  <c r="I29" i="16"/>
  <c r="J29" i="16"/>
  <c r="I20" i="16"/>
  <c r="J20" i="16"/>
  <c r="I21" i="16"/>
  <c r="J21" i="16"/>
  <c r="I6" i="16"/>
  <c r="J6" i="16"/>
  <c r="I18" i="16"/>
  <c r="J18" i="16"/>
  <c r="I15" i="16"/>
  <c r="J15" i="16"/>
  <c r="I27" i="16"/>
  <c r="J27" i="16"/>
  <c r="I5" i="16"/>
  <c r="J5" i="16"/>
  <c r="I7" i="16"/>
  <c r="J7" i="16"/>
  <c r="I17" i="16"/>
  <c r="J17" i="16"/>
  <c r="I11" i="16"/>
  <c r="J11" i="16"/>
  <c r="I16" i="16"/>
  <c r="J16" i="16"/>
  <c r="I22" i="16"/>
  <c r="J22" i="16"/>
  <c r="I9" i="16"/>
  <c r="J9" i="16"/>
  <c r="I13" i="16"/>
  <c r="J13" i="16"/>
  <c r="I3" i="16"/>
  <c r="J3" i="16"/>
  <c r="I26" i="16"/>
  <c r="J26" i="16"/>
  <c r="I30" i="16"/>
  <c r="J30" i="16"/>
  <c r="I4" i="16"/>
  <c r="J4" i="16"/>
  <c r="I10" i="16"/>
  <c r="J10" i="16"/>
  <c r="I19" i="16"/>
  <c r="J19" i="16"/>
  <c r="I25" i="16"/>
  <c r="J25" i="16"/>
  <c r="I24" i="16"/>
  <c r="J24" i="16"/>
  <c r="I23" i="16"/>
  <c r="J23" i="16"/>
  <c r="I12" i="16"/>
  <c r="J12" i="16"/>
  <c r="I14" i="16"/>
  <c r="J14" i="16"/>
  <c r="I28" i="16"/>
  <c r="J28" i="16"/>
  <c r="V34" i="16"/>
  <c r="D31" i="16"/>
  <c r="I68" i="5"/>
  <c r="I60" i="5"/>
  <c r="I52" i="5"/>
  <c r="I44" i="5"/>
  <c r="I66" i="5"/>
  <c r="I58" i="5"/>
  <c r="I50" i="5"/>
  <c r="I64" i="5"/>
  <c r="I56" i="5"/>
  <c r="I48" i="5"/>
  <c r="I42" i="5"/>
  <c r="I62" i="5"/>
  <c r="I54" i="5"/>
  <c r="I46" i="5"/>
  <c r="I69" i="5"/>
  <c r="I65" i="5"/>
  <c r="I61" i="5"/>
  <c r="I57" i="5"/>
  <c r="I53" i="5"/>
  <c r="I49" i="5"/>
  <c r="I45" i="5"/>
  <c r="I67" i="5"/>
  <c r="I63" i="5"/>
  <c r="I59" i="5"/>
  <c r="I55" i="5"/>
  <c r="I51" i="5"/>
  <c r="I47" i="5"/>
  <c r="J34" i="5"/>
  <c r="J31" i="16" l="1"/>
  <c r="I31" i="16"/>
  <c r="W34" i="16"/>
  <c r="J42" i="5"/>
  <c r="J46" i="5"/>
  <c r="J50" i="5"/>
  <c r="J54" i="5"/>
  <c r="J58" i="5"/>
  <c r="J62" i="5"/>
  <c r="J66" i="5"/>
  <c r="J43" i="5"/>
  <c r="J47" i="5"/>
  <c r="J51" i="5"/>
  <c r="J55" i="5"/>
  <c r="J59" i="5"/>
  <c r="J63" i="5"/>
  <c r="J67" i="5"/>
  <c r="J44" i="5"/>
  <c r="J48" i="5"/>
  <c r="J52" i="5"/>
  <c r="J56" i="5"/>
  <c r="J60" i="5"/>
  <c r="J64" i="5"/>
  <c r="J68" i="5"/>
  <c r="J45" i="5"/>
  <c r="J49" i="5"/>
  <c r="J53" i="5"/>
  <c r="J57" i="5"/>
  <c r="J61" i="5"/>
  <c r="J65" i="5"/>
  <c r="J69" i="5"/>
  <c r="K34" i="5"/>
  <c r="L34" i="5" s="1"/>
  <c r="M34" i="5" s="1"/>
  <c r="N34" i="5" s="1"/>
  <c r="O34" i="5" s="1"/>
  <c r="P34" i="5" s="1"/>
  <c r="Q34" i="5" s="1"/>
  <c r="R34" i="5" s="1"/>
  <c r="S34" i="5" s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" i="5"/>
  <c r="I3" i="5" s="1"/>
  <c r="I32" i="16" l="1"/>
  <c r="I36" i="16"/>
  <c r="J36" i="16"/>
  <c r="J32" i="16"/>
  <c r="X34" i="16"/>
  <c r="T34" i="5"/>
  <c r="U34" i="5" s="1"/>
  <c r="V34" i="5" s="1"/>
  <c r="W34" i="5" s="1"/>
  <c r="X34" i="5" s="1"/>
  <c r="Y34" i="5" s="1"/>
  <c r="J3" i="5"/>
  <c r="I19" i="5"/>
  <c r="J19" i="5"/>
  <c r="J11" i="5"/>
  <c r="I11" i="5"/>
  <c r="J7" i="5"/>
  <c r="I7" i="5"/>
  <c r="I30" i="5"/>
  <c r="J30" i="5"/>
  <c r="I26" i="5"/>
  <c r="J26" i="5"/>
  <c r="I22" i="5"/>
  <c r="J22" i="5"/>
  <c r="I18" i="5"/>
  <c r="J18" i="5"/>
  <c r="J14" i="5"/>
  <c r="I14" i="5"/>
  <c r="J10" i="5"/>
  <c r="I10" i="5"/>
  <c r="J6" i="5"/>
  <c r="I6" i="5"/>
  <c r="I23" i="5"/>
  <c r="J23" i="5"/>
  <c r="I21" i="5"/>
  <c r="J21" i="5"/>
  <c r="I17" i="5"/>
  <c r="J17" i="5"/>
  <c r="I13" i="5"/>
  <c r="J13" i="5"/>
  <c r="I9" i="5"/>
  <c r="J9" i="5"/>
  <c r="J5" i="5"/>
  <c r="I5" i="5"/>
  <c r="J27" i="5"/>
  <c r="I27" i="5"/>
  <c r="I15" i="5"/>
  <c r="J15" i="5"/>
  <c r="I29" i="5"/>
  <c r="J29" i="5"/>
  <c r="I25" i="5"/>
  <c r="J25" i="5"/>
  <c r="I28" i="5"/>
  <c r="J28" i="5"/>
  <c r="J24" i="5"/>
  <c r="I24" i="5"/>
  <c r="J20" i="5"/>
  <c r="I20" i="5"/>
  <c r="J16" i="5"/>
  <c r="I16" i="5"/>
  <c r="J12" i="5"/>
  <c r="I12" i="5"/>
  <c r="I8" i="5"/>
  <c r="J8" i="5"/>
  <c r="J4" i="5"/>
  <c r="I4" i="5"/>
  <c r="D31" i="5"/>
  <c r="K33" i="16" l="1"/>
  <c r="Y34" i="16"/>
  <c r="I31" i="5"/>
  <c r="K42" i="16" l="1"/>
  <c r="K3" i="16" s="1"/>
  <c r="K43" i="16"/>
  <c r="K44" i="16"/>
  <c r="K5" i="16" s="1"/>
  <c r="K45" i="16"/>
  <c r="K6" i="16" s="1"/>
  <c r="K46" i="16"/>
  <c r="K7" i="16" s="1"/>
  <c r="K47" i="16"/>
  <c r="K48" i="16"/>
  <c r="K9" i="16" s="1"/>
  <c r="K49" i="16"/>
  <c r="K10" i="16" s="1"/>
  <c r="K50" i="16"/>
  <c r="K11" i="16" s="1"/>
  <c r="K51" i="16"/>
  <c r="K52" i="16"/>
  <c r="K13" i="16" s="1"/>
  <c r="K53" i="16"/>
  <c r="K14" i="16" s="1"/>
  <c r="K54" i="16"/>
  <c r="K15" i="16" s="1"/>
  <c r="K55" i="16"/>
  <c r="K56" i="16"/>
  <c r="K17" i="16" s="1"/>
  <c r="K57" i="16"/>
  <c r="K18" i="16" s="1"/>
  <c r="K58" i="16"/>
  <c r="K19" i="16" s="1"/>
  <c r="K59" i="16"/>
  <c r="K60" i="16"/>
  <c r="K21" i="16" s="1"/>
  <c r="K61" i="16"/>
  <c r="K22" i="16" s="1"/>
  <c r="K62" i="16"/>
  <c r="K23" i="16" s="1"/>
  <c r="K63" i="16"/>
  <c r="K24" i="16" s="1"/>
  <c r="K64" i="16"/>
  <c r="K25" i="16" s="1"/>
  <c r="K65" i="16"/>
  <c r="K26" i="16" s="1"/>
  <c r="K66" i="16"/>
  <c r="K27" i="16" s="1"/>
  <c r="K67" i="16"/>
  <c r="K28" i="16" s="1"/>
  <c r="K68" i="16"/>
  <c r="K29" i="16" s="1"/>
  <c r="K69" i="16"/>
  <c r="K30" i="16" s="1"/>
  <c r="K12" i="16"/>
  <c r="K16" i="16"/>
  <c r="K4" i="16"/>
  <c r="K20" i="16"/>
  <c r="K8" i="16"/>
  <c r="I32" i="5"/>
  <c r="I36" i="5"/>
  <c r="J31" i="5"/>
  <c r="K31" i="16" l="1"/>
  <c r="K32" i="16" s="1"/>
  <c r="L33" i="16" s="1"/>
  <c r="J32" i="5"/>
  <c r="K33" i="5" s="1"/>
  <c r="J36" i="5"/>
  <c r="L42" i="16" l="1"/>
  <c r="L3" i="16" s="1"/>
  <c r="L43" i="16"/>
  <c r="L4" i="16" s="1"/>
  <c r="L44" i="16"/>
  <c r="L5" i="16" s="1"/>
  <c r="L45" i="16"/>
  <c r="L6" i="16" s="1"/>
  <c r="L46" i="16"/>
  <c r="L47" i="16"/>
  <c r="L8" i="16" s="1"/>
  <c r="L48" i="16"/>
  <c r="L9" i="16" s="1"/>
  <c r="L49" i="16"/>
  <c r="L10" i="16" s="1"/>
  <c r="L50" i="16"/>
  <c r="L11" i="16" s="1"/>
  <c r="L51" i="16"/>
  <c r="L12" i="16" s="1"/>
  <c r="L52" i="16"/>
  <c r="L13" i="16" s="1"/>
  <c r="L53" i="16"/>
  <c r="L14" i="16" s="1"/>
  <c r="L54" i="16"/>
  <c r="L55" i="16"/>
  <c r="L16" i="16" s="1"/>
  <c r="L56" i="16"/>
  <c r="L17" i="16" s="1"/>
  <c r="L57" i="16"/>
  <c r="L18" i="16" s="1"/>
  <c r="L58" i="16"/>
  <c r="L19" i="16" s="1"/>
  <c r="L59" i="16"/>
  <c r="L20" i="16" s="1"/>
  <c r="L60" i="16"/>
  <c r="L21" i="16" s="1"/>
  <c r="L61" i="16"/>
  <c r="L22" i="16" s="1"/>
  <c r="L62" i="16"/>
  <c r="L23" i="16" s="1"/>
  <c r="L63" i="16"/>
  <c r="L24" i="16" s="1"/>
  <c r="L64" i="16"/>
  <c r="L25" i="16" s="1"/>
  <c r="L65" i="16"/>
  <c r="L26" i="16" s="1"/>
  <c r="L66" i="16"/>
  <c r="L27" i="16" s="1"/>
  <c r="L67" i="16"/>
  <c r="L28" i="16" s="1"/>
  <c r="L68" i="16"/>
  <c r="L29" i="16" s="1"/>
  <c r="L69" i="16"/>
  <c r="L30" i="16" s="1"/>
  <c r="K36" i="16"/>
  <c r="L15" i="16"/>
  <c r="L7" i="16"/>
  <c r="K42" i="5"/>
  <c r="K43" i="5"/>
  <c r="K4" i="5" s="1"/>
  <c r="K44" i="5"/>
  <c r="K45" i="5"/>
  <c r="K46" i="5"/>
  <c r="K7" i="5" s="1"/>
  <c r="K47" i="5"/>
  <c r="K8" i="5" s="1"/>
  <c r="K48" i="5"/>
  <c r="K49" i="5"/>
  <c r="K50" i="5"/>
  <c r="K11" i="5" s="1"/>
  <c r="K51" i="5"/>
  <c r="K12" i="5" s="1"/>
  <c r="K52" i="5"/>
  <c r="K53" i="5"/>
  <c r="K54" i="5"/>
  <c r="K15" i="5" s="1"/>
  <c r="K55" i="5"/>
  <c r="K56" i="5"/>
  <c r="K17" i="5" s="1"/>
  <c r="K57" i="5"/>
  <c r="K58" i="5"/>
  <c r="K59" i="5"/>
  <c r="K60" i="5"/>
  <c r="K21" i="5" s="1"/>
  <c r="K61" i="5"/>
  <c r="K62" i="5"/>
  <c r="K63" i="5"/>
  <c r="K66" i="5"/>
  <c r="K64" i="5"/>
  <c r="K25" i="5" s="1"/>
  <c r="K68" i="5"/>
  <c r="K65" i="5"/>
  <c r="K26" i="5" s="1"/>
  <c r="K69" i="5"/>
  <c r="K67" i="5"/>
  <c r="L31" i="16" l="1"/>
  <c r="K22" i="5"/>
  <c r="K14" i="5"/>
  <c r="K10" i="5"/>
  <c r="K29" i="5"/>
  <c r="K28" i="5"/>
  <c r="K24" i="5"/>
  <c r="K13" i="5"/>
  <c r="K20" i="5"/>
  <c r="K5" i="5"/>
  <c r="K27" i="5"/>
  <c r="K3" i="5"/>
  <c r="K30" i="5"/>
  <c r="K16" i="5"/>
  <c r="K18" i="5"/>
  <c r="K23" i="5"/>
  <c r="K19" i="5"/>
  <c r="K6" i="5"/>
  <c r="K9" i="5"/>
  <c r="L32" i="16" l="1"/>
  <c r="M33" i="16" s="1"/>
  <c r="L36" i="16"/>
  <c r="K31" i="5"/>
  <c r="K36" i="5" s="1"/>
  <c r="M45" i="16" l="1"/>
  <c r="M42" i="16"/>
  <c r="M3" i="16" s="1"/>
  <c r="M46" i="16"/>
  <c r="M7" i="16" s="1"/>
  <c r="M43" i="16"/>
  <c r="M4" i="16" s="1"/>
  <c r="M47" i="16"/>
  <c r="M48" i="16"/>
  <c r="M9" i="16" s="1"/>
  <c r="M49" i="16"/>
  <c r="M10" i="16" s="1"/>
  <c r="M50" i="16"/>
  <c r="M11" i="16" s="1"/>
  <c r="M51" i="16"/>
  <c r="M12" i="16" s="1"/>
  <c r="M52" i="16"/>
  <c r="M53" i="16"/>
  <c r="M54" i="16"/>
  <c r="M15" i="16" s="1"/>
  <c r="M55" i="16"/>
  <c r="M16" i="16" s="1"/>
  <c r="M56" i="16"/>
  <c r="M57" i="16"/>
  <c r="M18" i="16" s="1"/>
  <c r="M58" i="16"/>
  <c r="M19" i="16" s="1"/>
  <c r="M59" i="16"/>
  <c r="M60" i="16"/>
  <c r="M21" i="16" s="1"/>
  <c r="M61" i="16"/>
  <c r="M22" i="16" s="1"/>
  <c r="M62" i="16"/>
  <c r="M23" i="16" s="1"/>
  <c r="M63" i="16"/>
  <c r="M24" i="16" s="1"/>
  <c r="M64" i="16"/>
  <c r="M25" i="16" s="1"/>
  <c r="M65" i="16"/>
  <c r="M26" i="16" s="1"/>
  <c r="M66" i="16"/>
  <c r="M27" i="16" s="1"/>
  <c r="M67" i="16"/>
  <c r="M28" i="16" s="1"/>
  <c r="M68" i="16"/>
  <c r="M29" i="16" s="1"/>
  <c r="M69" i="16"/>
  <c r="M30" i="16" s="1"/>
  <c r="M44" i="16"/>
  <c r="M5" i="16" s="1"/>
  <c r="M20" i="16"/>
  <c r="M17" i="16"/>
  <c r="M14" i="16"/>
  <c r="M13" i="16"/>
  <c r="M8" i="16"/>
  <c r="M6" i="16"/>
  <c r="K32" i="5"/>
  <c r="L33" i="5" s="1"/>
  <c r="M31" i="16" l="1"/>
  <c r="L45" i="5"/>
  <c r="L6" i="5" s="1"/>
  <c r="L42" i="5"/>
  <c r="L3" i="5" s="1"/>
  <c r="L49" i="5"/>
  <c r="L10" i="5" s="1"/>
  <c r="L53" i="5"/>
  <c r="L14" i="5" s="1"/>
  <c r="L57" i="5"/>
  <c r="L18" i="5" s="1"/>
  <c r="L61" i="5"/>
  <c r="L22" i="5" s="1"/>
  <c r="L65" i="5"/>
  <c r="L26" i="5" s="1"/>
  <c r="L69" i="5"/>
  <c r="L30" i="5" s="1"/>
  <c r="L63" i="5"/>
  <c r="L56" i="5"/>
  <c r="L17" i="5" s="1"/>
  <c r="L60" i="5"/>
  <c r="L21" i="5" s="1"/>
  <c r="L50" i="5"/>
  <c r="L11" i="5" s="1"/>
  <c r="L54" i="5"/>
  <c r="L58" i="5"/>
  <c r="L19" i="5" s="1"/>
  <c r="L62" i="5"/>
  <c r="L23" i="5" s="1"/>
  <c r="L66" i="5"/>
  <c r="L43" i="5"/>
  <c r="L47" i="5"/>
  <c r="L8" i="5" s="1"/>
  <c r="L51" i="5"/>
  <c r="L12" i="5" s="1"/>
  <c r="L55" i="5"/>
  <c r="L16" i="5" s="1"/>
  <c r="L59" i="5"/>
  <c r="L20" i="5" s="1"/>
  <c r="L67" i="5"/>
  <c r="L28" i="5" s="1"/>
  <c r="L44" i="5"/>
  <c r="L5" i="5" s="1"/>
  <c r="L46" i="5"/>
  <c r="L7" i="5" s="1"/>
  <c r="L48" i="5"/>
  <c r="L9" i="5" s="1"/>
  <c r="L52" i="5"/>
  <c r="L13" i="5" s="1"/>
  <c r="L64" i="5"/>
  <c r="L25" i="5" s="1"/>
  <c r="L68" i="5"/>
  <c r="L29" i="5" s="1"/>
  <c r="L15" i="5"/>
  <c r="M36" i="16" l="1"/>
  <c r="M32" i="16"/>
  <c r="N33" i="16" s="1"/>
  <c r="L4" i="5"/>
  <c r="L27" i="5"/>
  <c r="L24" i="5"/>
  <c r="N42" i="16" l="1"/>
  <c r="N43" i="16"/>
  <c r="N44" i="16"/>
  <c r="N5" i="16" s="1"/>
  <c r="N45" i="16"/>
  <c r="N6" i="16" s="1"/>
  <c r="N46" i="16"/>
  <c r="N47" i="16"/>
  <c r="N48" i="16"/>
  <c r="N9" i="16" s="1"/>
  <c r="N49" i="16"/>
  <c r="N10" i="16" s="1"/>
  <c r="N50" i="16"/>
  <c r="N11" i="16" s="1"/>
  <c r="N51" i="16"/>
  <c r="N52" i="16"/>
  <c r="N13" i="16" s="1"/>
  <c r="N53" i="16"/>
  <c r="N14" i="16" s="1"/>
  <c r="N54" i="16"/>
  <c r="N15" i="16" s="1"/>
  <c r="N55" i="16"/>
  <c r="N56" i="16"/>
  <c r="N17" i="16" s="1"/>
  <c r="N57" i="16"/>
  <c r="N18" i="16" s="1"/>
  <c r="N58" i="16"/>
  <c r="N19" i="16" s="1"/>
  <c r="N59" i="16"/>
  <c r="N60" i="16"/>
  <c r="N21" i="16" s="1"/>
  <c r="N61" i="16"/>
  <c r="N22" i="16" s="1"/>
  <c r="N62" i="16"/>
  <c r="N23" i="16" s="1"/>
  <c r="N63" i="16"/>
  <c r="N24" i="16" s="1"/>
  <c r="N64" i="16"/>
  <c r="N25" i="16" s="1"/>
  <c r="N65" i="16"/>
  <c r="N26" i="16" s="1"/>
  <c r="N66" i="16"/>
  <c r="N27" i="16" s="1"/>
  <c r="N67" i="16"/>
  <c r="N28" i="16" s="1"/>
  <c r="N68" i="16"/>
  <c r="N29" i="16" s="1"/>
  <c r="N69" i="16"/>
  <c r="N30" i="16" s="1"/>
  <c r="N8" i="16"/>
  <c r="N20" i="16"/>
  <c r="N12" i="16"/>
  <c r="N16" i="16"/>
  <c r="N7" i="16"/>
  <c r="N4" i="16"/>
  <c r="N3" i="16"/>
  <c r="L31" i="5"/>
  <c r="L32" i="5" s="1"/>
  <c r="M33" i="5" s="1"/>
  <c r="N31" i="16" l="1"/>
  <c r="N32" i="16" s="1"/>
  <c r="O33" i="16" s="1"/>
  <c r="M44" i="5"/>
  <c r="M5" i="5" s="1"/>
  <c r="M45" i="5"/>
  <c r="M6" i="5" s="1"/>
  <c r="M46" i="5"/>
  <c r="M7" i="5" s="1"/>
  <c r="M48" i="5"/>
  <c r="M9" i="5" s="1"/>
  <c r="M52" i="5"/>
  <c r="M13" i="5" s="1"/>
  <c r="M56" i="5"/>
  <c r="M17" i="5" s="1"/>
  <c r="M60" i="5"/>
  <c r="M21" i="5" s="1"/>
  <c r="M64" i="5"/>
  <c r="M25" i="5" s="1"/>
  <c r="M68" i="5"/>
  <c r="M29" i="5" s="1"/>
  <c r="M58" i="5"/>
  <c r="M19" i="5" s="1"/>
  <c r="M62" i="5"/>
  <c r="M23" i="5" s="1"/>
  <c r="M66" i="5"/>
  <c r="M27" i="5" s="1"/>
  <c r="M55" i="5"/>
  <c r="M16" i="5" s="1"/>
  <c r="M59" i="5"/>
  <c r="M20" i="5" s="1"/>
  <c r="M67" i="5"/>
  <c r="M28" i="5" s="1"/>
  <c r="M42" i="5"/>
  <c r="M3" i="5" s="1"/>
  <c r="M49" i="5"/>
  <c r="M10" i="5" s="1"/>
  <c r="M53" i="5"/>
  <c r="M14" i="5" s="1"/>
  <c r="M57" i="5"/>
  <c r="M18" i="5" s="1"/>
  <c r="M61" i="5"/>
  <c r="M22" i="5" s="1"/>
  <c r="M65" i="5"/>
  <c r="M26" i="5" s="1"/>
  <c r="M69" i="5"/>
  <c r="M30" i="5" s="1"/>
  <c r="M50" i="5"/>
  <c r="M11" i="5" s="1"/>
  <c r="M54" i="5"/>
  <c r="M15" i="5" s="1"/>
  <c r="M43" i="5"/>
  <c r="M4" i="5" s="1"/>
  <c r="M47" i="5"/>
  <c r="M8" i="5" s="1"/>
  <c r="M51" i="5"/>
  <c r="M12" i="5" s="1"/>
  <c r="M63" i="5"/>
  <c r="M24" i="5" s="1"/>
  <c r="L36" i="5"/>
  <c r="N36" i="16" l="1"/>
  <c r="O42" i="16"/>
  <c r="O43" i="16"/>
  <c r="O4" i="16" s="1"/>
  <c r="O44" i="16"/>
  <c r="O5" i="16" s="1"/>
  <c r="O45" i="16"/>
  <c r="O6" i="16" s="1"/>
  <c r="O46" i="16"/>
  <c r="O47" i="16"/>
  <c r="O8" i="16" s="1"/>
  <c r="O48" i="16"/>
  <c r="O9" i="16" s="1"/>
  <c r="O49" i="16"/>
  <c r="O10" i="16" s="1"/>
  <c r="O50" i="16"/>
  <c r="O51" i="16"/>
  <c r="O12" i="16" s="1"/>
  <c r="O52" i="16"/>
  <c r="O13" i="16" s="1"/>
  <c r="O53" i="16"/>
  <c r="O14" i="16" s="1"/>
  <c r="O54" i="16"/>
  <c r="O55" i="16"/>
  <c r="O16" i="16" s="1"/>
  <c r="O56" i="16"/>
  <c r="O17" i="16" s="1"/>
  <c r="O57" i="16"/>
  <c r="O18" i="16" s="1"/>
  <c r="O58" i="16"/>
  <c r="O59" i="16"/>
  <c r="O20" i="16" s="1"/>
  <c r="O60" i="16"/>
  <c r="O21" i="16" s="1"/>
  <c r="O61" i="16"/>
  <c r="O22" i="16" s="1"/>
  <c r="O62" i="16"/>
  <c r="O63" i="16"/>
  <c r="O24" i="16" s="1"/>
  <c r="O64" i="16"/>
  <c r="O25" i="16" s="1"/>
  <c r="O65" i="16"/>
  <c r="O26" i="16" s="1"/>
  <c r="O66" i="16"/>
  <c r="O27" i="16" s="1"/>
  <c r="O67" i="16"/>
  <c r="O28" i="16" s="1"/>
  <c r="O68" i="16"/>
  <c r="O29" i="16" s="1"/>
  <c r="O69" i="16"/>
  <c r="O30" i="16" s="1"/>
  <c r="O3" i="16"/>
  <c r="O19" i="16"/>
  <c r="O11" i="16"/>
  <c r="O15" i="16"/>
  <c r="O7" i="16"/>
  <c r="O23" i="16"/>
  <c r="M31" i="5"/>
  <c r="M36" i="5" s="1"/>
  <c r="O31" i="16" l="1"/>
  <c r="M32" i="5"/>
  <c r="N33" i="5" s="1"/>
  <c r="O36" i="16" l="1"/>
  <c r="O32" i="16"/>
  <c r="P33" i="16" s="1"/>
  <c r="N42" i="5"/>
  <c r="N3" i="5" s="1"/>
  <c r="N43" i="5"/>
  <c r="N4" i="5" s="1"/>
  <c r="N44" i="5"/>
  <c r="N5" i="5" s="1"/>
  <c r="N45" i="5"/>
  <c r="N6" i="5" s="1"/>
  <c r="N46" i="5"/>
  <c r="N7" i="5" s="1"/>
  <c r="N47" i="5"/>
  <c r="N8" i="5" s="1"/>
  <c r="N48" i="5"/>
  <c r="N9" i="5" s="1"/>
  <c r="N49" i="5"/>
  <c r="N10" i="5" s="1"/>
  <c r="N50" i="5"/>
  <c r="N11" i="5" s="1"/>
  <c r="N51" i="5"/>
  <c r="N12" i="5" s="1"/>
  <c r="N52" i="5"/>
  <c r="N13" i="5" s="1"/>
  <c r="N53" i="5"/>
  <c r="N14" i="5" s="1"/>
  <c r="N54" i="5"/>
  <c r="N15" i="5" s="1"/>
  <c r="N55" i="5"/>
  <c r="N16" i="5" s="1"/>
  <c r="N56" i="5"/>
  <c r="N17" i="5" s="1"/>
  <c r="N57" i="5"/>
  <c r="N18" i="5" s="1"/>
  <c r="N58" i="5"/>
  <c r="N19" i="5" s="1"/>
  <c r="N59" i="5"/>
  <c r="N20" i="5" s="1"/>
  <c r="N60" i="5"/>
  <c r="N21" i="5" s="1"/>
  <c r="N61" i="5"/>
  <c r="N22" i="5" s="1"/>
  <c r="N62" i="5"/>
  <c r="N23" i="5" s="1"/>
  <c r="N63" i="5"/>
  <c r="N24" i="5" s="1"/>
  <c r="N64" i="5"/>
  <c r="N25" i="5" s="1"/>
  <c r="N65" i="5"/>
  <c r="N26" i="5" s="1"/>
  <c r="N66" i="5"/>
  <c r="N27" i="5" s="1"/>
  <c r="N67" i="5"/>
  <c r="N28" i="5" s="1"/>
  <c r="N68" i="5"/>
  <c r="N29" i="5" s="1"/>
  <c r="N69" i="5"/>
  <c r="P42" i="16" l="1"/>
  <c r="P3" i="16" s="1"/>
  <c r="P43" i="16"/>
  <c r="P44" i="16"/>
  <c r="P5" i="16" s="1"/>
  <c r="P45" i="16"/>
  <c r="P6" i="16" s="1"/>
  <c r="P46" i="16"/>
  <c r="P7" i="16" s="1"/>
  <c r="P47" i="16"/>
  <c r="P48" i="16"/>
  <c r="P49" i="16"/>
  <c r="P10" i="16" s="1"/>
  <c r="P50" i="16"/>
  <c r="P11" i="16" s="1"/>
  <c r="P51" i="16"/>
  <c r="P52" i="16"/>
  <c r="P13" i="16" s="1"/>
  <c r="P53" i="16"/>
  <c r="P14" i="16" s="1"/>
  <c r="P54" i="16"/>
  <c r="P55" i="16"/>
  <c r="P56" i="16"/>
  <c r="P17" i="16" s="1"/>
  <c r="P57" i="16"/>
  <c r="P18" i="16" s="1"/>
  <c r="P58" i="16"/>
  <c r="P19" i="16" s="1"/>
  <c r="P59" i="16"/>
  <c r="P60" i="16"/>
  <c r="P21" i="16" s="1"/>
  <c r="P61" i="16"/>
  <c r="P22" i="16" s="1"/>
  <c r="P62" i="16"/>
  <c r="P23" i="16" s="1"/>
  <c r="P63" i="16"/>
  <c r="P67" i="16"/>
  <c r="P28" i="16" s="1"/>
  <c r="P68" i="16"/>
  <c r="P29" i="16" s="1"/>
  <c r="P69" i="16"/>
  <c r="P30" i="16" s="1"/>
  <c r="P64" i="16"/>
  <c r="P25" i="16" s="1"/>
  <c r="P65" i="16"/>
  <c r="P26" i="16" s="1"/>
  <c r="P66" i="16"/>
  <c r="P27" i="16" s="1"/>
  <c r="P20" i="16"/>
  <c r="P12" i="16"/>
  <c r="P9" i="16"/>
  <c r="P24" i="16"/>
  <c r="P15" i="16"/>
  <c r="P8" i="16"/>
  <c r="P4" i="16"/>
  <c r="P16" i="16"/>
  <c r="N30" i="5"/>
  <c r="N31" i="5" s="1"/>
  <c r="N32" i="5" s="1"/>
  <c r="O33" i="5" s="1"/>
  <c r="P31" i="16" l="1"/>
  <c r="N36" i="5"/>
  <c r="P36" i="16" l="1"/>
  <c r="P32" i="16"/>
  <c r="Q33" i="16" s="1"/>
  <c r="O42" i="5"/>
  <c r="O3" i="5" s="1"/>
  <c r="O43" i="5"/>
  <c r="O4" i="5" s="1"/>
  <c r="O44" i="5"/>
  <c r="O5" i="5" s="1"/>
  <c r="O45" i="5"/>
  <c r="O6" i="5" s="1"/>
  <c r="O46" i="5"/>
  <c r="O7" i="5" s="1"/>
  <c r="O47" i="5"/>
  <c r="O8" i="5" s="1"/>
  <c r="O48" i="5"/>
  <c r="O9" i="5" s="1"/>
  <c r="O49" i="5"/>
  <c r="O10" i="5" s="1"/>
  <c r="O50" i="5"/>
  <c r="O11" i="5" s="1"/>
  <c r="O51" i="5"/>
  <c r="O12" i="5" s="1"/>
  <c r="O52" i="5"/>
  <c r="O13" i="5" s="1"/>
  <c r="O53" i="5"/>
  <c r="O14" i="5" s="1"/>
  <c r="O54" i="5"/>
  <c r="O15" i="5" s="1"/>
  <c r="O55" i="5"/>
  <c r="O16" i="5" s="1"/>
  <c r="O56" i="5"/>
  <c r="O17" i="5" s="1"/>
  <c r="O57" i="5"/>
  <c r="O18" i="5" s="1"/>
  <c r="O58" i="5"/>
  <c r="O19" i="5" s="1"/>
  <c r="O59" i="5"/>
  <c r="O20" i="5" s="1"/>
  <c r="O60" i="5"/>
  <c r="O21" i="5" s="1"/>
  <c r="O61" i="5"/>
  <c r="O22" i="5" s="1"/>
  <c r="O62" i="5"/>
  <c r="O23" i="5" s="1"/>
  <c r="O63" i="5"/>
  <c r="O24" i="5" s="1"/>
  <c r="O67" i="5"/>
  <c r="O28" i="5" s="1"/>
  <c r="O65" i="5"/>
  <c r="O64" i="5"/>
  <c r="O25" i="5" s="1"/>
  <c r="O68" i="5"/>
  <c r="O29" i="5" s="1"/>
  <c r="O69" i="5"/>
  <c r="O30" i="5" s="1"/>
  <c r="O66" i="5"/>
  <c r="O27" i="5" s="1"/>
  <c r="Q44" i="16" l="1"/>
  <c r="Q5" i="16" s="1"/>
  <c r="Q47" i="16"/>
  <c r="Q48" i="16"/>
  <c r="Q9" i="16" s="1"/>
  <c r="Q49" i="16"/>
  <c r="Q10" i="16" s="1"/>
  <c r="Q50" i="16"/>
  <c r="Q51" i="16"/>
  <c r="Q52" i="16"/>
  <c r="Q13" i="16" s="1"/>
  <c r="Q53" i="16"/>
  <c r="Q14" i="16" s="1"/>
  <c r="Q54" i="16"/>
  <c r="Q55" i="16"/>
  <c r="Q56" i="16"/>
  <c r="Q17" i="16" s="1"/>
  <c r="Q57" i="16"/>
  <c r="Q18" i="16" s="1"/>
  <c r="Q58" i="16"/>
  <c r="Q59" i="16"/>
  <c r="Q60" i="16"/>
  <c r="Q21" i="16" s="1"/>
  <c r="Q61" i="16"/>
  <c r="Q22" i="16" s="1"/>
  <c r="Q62" i="16"/>
  <c r="Q23" i="16" s="1"/>
  <c r="Q45" i="16"/>
  <c r="Q42" i="16"/>
  <c r="Q3" i="16" s="1"/>
  <c r="Q46" i="16"/>
  <c r="Q7" i="16" s="1"/>
  <c r="Q63" i="16"/>
  <c r="Q24" i="16" s="1"/>
  <c r="Q64" i="16"/>
  <c r="Q65" i="16"/>
  <c r="Q26" i="16" s="1"/>
  <c r="Q66" i="16"/>
  <c r="Q27" i="16" s="1"/>
  <c r="Q67" i="16"/>
  <c r="Q28" i="16" s="1"/>
  <c r="Q68" i="16"/>
  <c r="Q29" i="16" s="1"/>
  <c r="Q69" i="16"/>
  <c r="Q30" i="16" s="1"/>
  <c r="Q43" i="16"/>
  <c r="Q4" i="16" s="1"/>
  <c r="Q19" i="16"/>
  <c r="Q15" i="16"/>
  <c r="Q25" i="16"/>
  <c r="Q8" i="16"/>
  <c r="Q6" i="16"/>
  <c r="Q11" i="16"/>
  <c r="Q12" i="16"/>
  <c r="Q20" i="16"/>
  <c r="Q16" i="16"/>
  <c r="O26" i="5"/>
  <c r="O31" i="5" s="1"/>
  <c r="O36" i="5" s="1"/>
  <c r="Q31" i="16" l="1"/>
  <c r="O32" i="5"/>
  <c r="P33" i="5" s="1"/>
  <c r="Q36" i="16" l="1"/>
  <c r="Q32" i="16"/>
  <c r="R33" i="16" s="1"/>
  <c r="P43" i="5"/>
  <c r="P4" i="5" s="1"/>
  <c r="P44" i="5"/>
  <c r="P5" i="5" s="1"/>
  <c r="P47" i="5"/>
  <c r="P8" i="5" s="1"/>
  <c r="P51" i="5"/>
  <c r="P12" i="5" s="1"/>
  <c r="P55" i="5"/>
  <c r="P16" i="5" s="1"/>
  <c r="P59" i="5"/>
  <c r="P20" i="5" s="1"/>
  <c r="P66" i="5"/>
  <c r="P27" i="5" s="1"/>
  <c r="P61" i="5"/>
  <c r="P22" i="5" s="1"/>
  <c r="P54" i="5"/>
  <c r="P15" i="5" s="1"/>
  <c r="P58" i="5"/>
  <c r="P19" i="5" s="1"/>
  <c r="P45" i="5"/>
  <c r="P6" i="5" s="1"/>
  <c r="P46" i="5"/>
  <c r="P7" i="5" s="1"/>
  <c r="P48" i="5"/>
  <c r="P9" i="5" s="1"/>
  <c r="P52" i="5"/>
  <c r="P13" i="5" s="1"/>
  <c r="P56" i="5"/>
  <c r="P17" i="5" s="1"/>
  <c r="P60" i="5"/>
  <c r="P21" i="5" s="1"/>
  <c r="P63" i="5"/>
  <c r="P24" i="5" s="1"/>
  <c r="P67" i="5"/>
  <c r="P28" i="5" s="1"/>
  <c r="P42" i="5"/>
  <c r="P3" i="5" s="1"/>
  <c r="P49" i="5"/>
  <c r="P10" i="5" s="1"/>
  <c r="P53" i="5"/>
  <c r="P14" i="5" s="1"/>
  <c r="P57" i="5"/>
  <c r="P18" i="5" s="1"/>
  <c r="P64" i="5"/>
  <c r="P25" i="5" s="1"/>
  <c r="P68" i="5"/>
  <c r="P29" i="5" s="1"/>
  <c r="P50" i="5"/>
  <c r="P11" i="5" s="1"/>
  <c r="P62" i="5"/>
  <c r="P23" i="5" s="1"/>
  <c r="P65" i="5"/>
  <c r="P26" i="5" s="1"/>
  <c r="P69" i="5"/>
  <c r="P30" i="5" s="1"/>
  <c r="R42" i="16" l="1"/>
  <c r="R3" i="16" s="1"/>
  <c r="R43" i="16"/>
  <c r="R44" i="16"/>
  <c r="R45" i="16"/>
  <c r="R6" i="16" s="1"/>
  <c r="R46" i="16"/>
  <c r="R7" i="16" s="1"/>
  <c r="R52" i="16"/>
  <c r="R53" i="16"/>
  <c r="R14" i="16" s="1"/>
  <c r="R55" i="16"/>
  <c r="R16" i="16" s="1"/>
  <c r="R57" i="16"/>
  <c r="R18" i="16" s="1"/>
  <c r="R59" i="16"/>
  <c r="R61" i="16"/>
  <c r="R22" i="16" s="1"/>
  <c r="R47" i="16"/>
  <c r="R8" i="16" s="1"/>
  <c r="R48" i="16"/>
  <c r="R49" i="16"/>
  <c r="R50" i="16"/>
  <c r="R11" i="16" s="1"/>
  <c r="R51" i="16"/>
  <c r="R12" i="16" s="1"/>
  <c r="R54" i="16"/>
  <c r="R15" i="16" s="1"/>
  <c r="R56" i="16"/>
  <c r="R58" i="16"/>
  <c r="R19" i="16" s="1"/>
  <c r="R60" i="16"/>
  <c r="R21" i="16" s="1"/>
  <c r="R62" i="16"/>
  <c r="R23" i="16" s="1"/>
  <c r="R63" i="16"/>
  <c r="R24" i="16" s="1"/>
  <c r="R64" i="16"/>
  <c r="R25" i="16" s="1"/>
  <c r="R65" i="16"/>
  <c r="R26" i="16" s="1"/>
  <c r="R66" i="16"/>
  <c r="R27" i="16" s="1"/>
  <c r="R67" i="16"/>
  <c r="R28" i="16" s="1"/>
  <c r="R68" i="16"/>
  <c r="R29" i="16" s="1"/>
  <c r="R69" i="16"/>
  <c r="R30" i="16" s="1"/>
  <c r="R10" i="16"/>
  <c r="R20" i="16"/>
  <c r="R5" i="16"/>
  <c r="R13" i="16"/>
  <c r="R9" i="16"/>
  <c r="R4" i="16"/>
  <c r="R17" i="16"/>
  <c r="P31" i="5"/>
  <c r="P36" i="5" s="1"/>
  <c r="R31" i="16" l="1"/>
  <c r="P32" i="5"/>
  <c r="Q33" i="5" s="1"/>
  <c r="R36" i="16" l="1"/>
  <c r="R32" i="16"/>
  <c r="S33" i="16" s="1"/>
  <c r="Q42" i="5"/>
  <c r="Q3" i="5" s="1"/>
  <c r="Q46" i="5"/>
  <c r="Q7" i="5" s="1"/>
  <c r="Q43" i="5"/>
  <c r="Q4" i="5" s="1"/>
  <c r="Q44" i="5"/>
  <c r="Q5" i="5" s="1"/>
  <c r="Q50" i="5"/>
  <c r="Q54" i="5"/>
  <c r="Q15" i="5" s="1"/>
  <c r="Q58" i="5"/>
  <c r="Q19" i="5" s="1"/>
  <c r="Q62" i="5"/>
  <c r="Q23" i="5" s="1"/>
  <c r="Q65" i="5"/>
  <c r="Q26" i="5" s="1"/>
  <c r="Q69" i="5"/>
  <c r="Q30" i="5" s="1"/>
  <c r="Q56" i="5"/>
  <c r="Q17" i="5" s="1"/>
  <c r="Q60" i="5"/>
  <c r="Q21" i="5" s="1"/>
  <c r="Q63" i="5"/>
  <c r="Q24" i="5" s="1"/>
  <c r="Q67" i="5"/>
  <c r="Q28" i="5" s="1"/>
  <c r="Q53" i="5"/>
  <c r="Q14" i="5" s="1"/>
  <c r="Q57" i="5"/>
  <c r="Q18" i="5" s="1"/>
  <c r="Q68" i="5"/>
  <c r="Q29" i="5" s="1"/>
  <c r="Q47" i="5"/>
  <c r="Q8" i="5" s="1"/>
  <c r="Q51" i="5"/>
  <c r="Q12" i="5" s="1"/>
  <c r="Q55" i="5"/>
  <c r="Q16" i="5" s="1"/>
  <c r="Q59" i="5"/>
  <c r="Q20" i="5" s="1"/>
  <c r="Q66" i="5"/>
  <c r="Q27" i="5" s="1"/>
  <c r="Q45" i="5"/>
  <c r="Q6" i="5" s="1"/>
  <c r="Q48" i="5"/>
  <c r="Q9" i="5" s="1"/>
  <c r="Q52" i="5"/>
  <c r="Q13" i="5" s="1"/>
  <c r="Q49" i="5"/>
  <c r="Q10" i="5" s="1"/>
  <c r="Q61" i="5"/>
  <c r="Q22" i="5" s="1"/>
  <c r="Q64" i="5"/>
  <c r="Q25" i="5" s="1"/>
  <c r="Q11" i="5"/>
  <c r="S42" i="16" l="1"/>
  <c r="S3" i="16" s="1"/>
  <c r="S43" i="16"/>
  <c r="S4" i="16" s="1"/>
  <c r="S44" i="16"/>
  <c r="S5" i="16" s="1"/>
  <c r="S45" i="16"/>
  <c r="S6" i="16" s="1"/>
  <c r="S46" i="16"/>
  <c r="S7" i="16" s="1"/>
  <c r="S47" i="16"/>
  <c r="S8" i="16" s="1"/>
  <c r="S48" i="16"/>
  <c r="S9" i="16" s="1"/>
  <c r="S49" i="16"/>
  <c r="S10" i="16" s="1"/>
  <c r="S50" i="16"/>
  <c r="S11" i="16" s="1"/>
  <c r="S51" i="16"/>
  <c r="S52" i="16"/>
  <c r="S13" i="16" s="1"/>
  <c r="S53" i="16"/>
  <c r="S14" i="16" s="1"/>
  <c r="S54" i="16"/>
  <c r="S15" i="16" s="1"/>
  <c r="S55" i="16"/>
  <c r="S16" i="16" s="1"/>
  <c r="S56" i="16"/>
  <c r="S17" i="16" s="1"/>
  <c r="S57" i="16"/>
  <c r="S18" i="16" s="1"/>
  <c r="S58" i="16"/>
  <c r="S59" i="16"/>
  <c r="S60" i="16"/>
  <c r="S21" i="16" s="1"/>
  <c r="S61" i="16"/>
  <c r="S22" i="16" s="1"/>
  <c r="S62" i="16"/>
  <c r="S23" i="16" s="1"/>
  <c r="S63" i="16"/>
  <c r="S24" i="16" s="1"/>
  <c r="S64" i="16"/>
  <c r="S25" i="16" s="1"/>
  <c r="S65" i="16"/>
  <c r="S26" i="16" s="1"/>
  <c r="S66" i="16"/>
  <c r="S27" i="16" s="1"/>
  <c r="S67" i="16"/>
  <c r="S28" i="16" s="1"/>
  <c r="S68" i="16"/>
  <c r="S29" i="16" s="1"/>
  <c r="S69" i="16"/>
  <c r="S30" i="16" s="1"/>
  <c r="S19" i="16"/>
  <c r="S12" i="16"/>
  <c r="S20" i="16"/>
  <c r="Q31" i="5"/>
  <c r="Q36" i="5" s="1"/>
  <c r="S31" i="16" l="1"/>
  <c r="Q32" i="5"/>
  <c r="R33" i="5" s="1"/>
  <c r="S36" i="16" l="1"/>
  <c r="S32" i="16"/>
  <c r="T33" i="16" s="1"/>
  <c r="R42" i="5"/>
  <c r="R3" i="5" s="1"/>
  <c r="R43" i="5"/>
  <c r="R4" i="5" s="1"/>
  <c r="R44" i="5"/>
  <c r="R5" i="5" s="1"/>
  <c r="R45" i="5"/>
  <c r="R6" i="5" s="1"/>
  <c r="R46" i="5"/>
  <c r="R7" i="5" s="1"/>
  <c r="R63" i="5"/>
  <c r="R24" i="5" s="1"/>
  <c r="R64" i="5"/>
  <c r="R25" i="5" s="1"/>
  <c r="R65" i="5"/>
  <c r="R26" i="5" s="1"/>
  <c r="R66" i="5"/>
  <c r="R27" i="5" s="1"/>
  <c r="R67" i="5"/>
  <c r="R28" i="5" s="1"/>
  <c r="R68" i="5"/>
  <c r="R29" i="5" s="1"/>
  <c r="R69" i="5"/>
  <c r="R30" i="5" s="1"/>
  <c r="R49" i="5"/>
  <c r="R53" i="5"/>
  <c r="R14" i="5" s="1"/>
  <c r="R57" i="5"/>
  <c r="R18" i="5" s="1"/>
  <c r="R61" i="5"/>
  <c r="R22" i="5" s="1"/>
  <c r="R59" i="5"/>
  <c r="R20" i="5" s="1"/>
  <c r="R56" i="5"/>
  <c r="R17" i="5" s="1"/>
  <c r="R50" i="5"/>
  <c r="R11" i="5" s="1"/>
  <c r="R54" i="5"/>
  <c r="R15" i="5" s="1"/>
  <c r="R58" i="5"/>
  <c r="R19" i="5" s="1"/>
  <c r="R62" i="5"/>
  <c r="R23" i="5" s="1"/>
  <c r="R47" i="5"/>
  <c r="R8" i="5" s="1"/>
  <c r="R51" i="5"/>
  <c r="R12" i="5" s="1"/>
  <c r="R55" i="5"/>
  <c r="R16" i="5" s="1"/>
  <c r="R48" i="5"/>
  <c r="R9" i="5" s="1"/>
  <c r="R52" i="5"/>
  <c r="R13" i="5" s="1"/>
  <c r="R60" i="5"/>
  <c r="R21" i="5" s="1"/>
  <c r="R10" i="5"/>
  <c r="T42" i="16" l="1"/>
  <c r="T3" i="16" s="1"/>
  <c r="T43" i="16"/>
  <c r="T44" i="16"/>
  <c r="T45" i="16"/>
  <c r="T6" i="16" s="1"/>
  <c r="T46" i="16"/>
  <c r="T47" i="16"/>
  <c r="T48" i="16"/>
  <c r="T9" i="16" s="1"/>
  <c r="T49" i="16"/>
  <c r="T10" i="16" s="1"/>
  <c r="T50" i="16"/>
  <c r="T11" i="16" s="1"/>
  <c r="T51" i="16"/>
  <c r="T52" i="16"/>
  <c r="T53" i="16"/>
  <c r="T14" i="16" s="1"/>
  <c r="T54" i="16"/>
  <c r="T15" i="16" s="1"/>
  <c r="T55" i="16"/>
  <c r="T56" i="16"/>
  <c r="T17" i="16" s="1"/>
  <c r="T57" i="16"/>
  <c r="T18" i="16" s="1"/>
  <c r="T58" i="16"/>
  <c r="T19" i="16" s="1"/>
  <c r="T59" i="16"/>
  <c r="T60" i="16"/>
  <c r="T21" i="16" s="1"/>
  <c r="T61" i="16"/>
  <c r="T22" i="16" s="1"/>
  <c r="T62" i="16"/>
  <c r="T23" i="16" s="1"/>
  <c r="T63" i="16"/>
  <c r="T64" i="16"/>
  <c r="T25" i="16" s="1"/>
  <c r="T65" i="16"/>
  <c r="T26" i="16" s="1"/>
  <c r="T66" i="16"/>
  <c r="T27" i="16" s="1"/>
  <c r="T67" i="16"/>
  <c r="T28" i="16" s="1"/>
  <c r="T68" i="16"/>
  <c r="T29" i="16" s="1"/>
  <c r="T69" i="16"/>
  <c r="T30" i="16" s="1"/>
  <c r="T7" i="16"/>
  <c r="T5" i="16"/>
  <c r="T8" i="16"/>
  <c r="T12" i="16"/>
  <c r="T13" i="16"/>
  <c r="T24" i="16"/>
  <c r="T4" i="16"/>
  <c r="T16" i="16"/>
  <c r="T20" i="16"/>
  <c r="R31" i="5"/>
  <c r="R36" i="5" s="1"/>
  <c r="T31" i="16" l="1"/>
  <c r="R32" i="5"/>
  <c r="S33" i="5" s="1"/>
  <c r="T32" i="16" l="1"/>
  <c r="U33" i="16" s="1"/>
  <c r="T36" i="16"/>
  <c r="S68" i="5"/>
  <c r="S29" i="5" s="1"/>
  <c r="S42" i="5"/>
  <c r="S3" i="5" s="1"/>
  <c r="S43" i="5"/>
  <c r="S4" i="5" s="1"/>
  <c r="S44" i="5"/>
  <c r="S5" i="5" s="1"/>
  <c r="S45" i="5"/>
  <c r="S6" i="5" s="1"/>
  <c r="S46" i="5"/>
  <c r="S47" i="5"/>
  <c r="S8" i="5" s="1"/>
  <c r="S48" i="5"/>
  <c r="S9" i="5" s="1"/>
  <c r="S49" i="5"/>
  <c r="S10" i="5" s="1"/>
  <c r="S50" i="5"/>
  <c r="S51" i="5"/>
  <c r="S12" i="5" s="1"/>
  <c r="S52" i="5"/>
  <c r="S13" i="5" s="1"/>
  <c r="S53" i="5"/>
  <c r="S14" i="5" s="1"/>
  <c r="S54" i="5"/>
  <c r="S15" i="5" s="1"/>
  <c r="S55" i="5"/>
  <c r="S16" i="5" s="1"/>
  <c r="S56" i="5"/>
  <c r="S17" i="5" s="1"/>
  <c r="S57" i="5"/>
  <c r="S18" i="5" s="1"/>
  <c r="S58" i="5"/>
  <c r="S19" i="5" s="1"/>
  <c r="S59" i="5"/>
  <c r="S20" i="5" s="1"/>
  <c r="S60" i="5"/>
  <c r="S21" i="5" s="1"/>
  <c r="S61" i="5"/>
  <c r="S22" i="5" s="1"/>
  <c r="S62" i="5"/>
  <c r="S23" i="5" s="1"/>
  <c r="S64" i="5"/>
  <c r="S25" i="5" s="1"/>
  <c r="S65" i="5"/>
  <c r="S26" i="5" s="1"/>
  <c r="S69" i="5"/>
  <c r="S30" i="5" s="1"/>
  <c r="S66" i="5"/>
  <c r="S27" i="5" s="1"/>
  <c r="S63" i="5"/>
  <c r="S24" i="5" s="1"/>
  <c r="S67" i="5"/>
  <c r="S28" i="5" s="1"/>
  <c r="U43" i="16" l="1"/>
  <c r="U4" i="16" s="1"/>
  <c r="U44" i="16"/>
  <c r="U45" i="16"/>
  <c r="U6" i="16" s="1"/>
  <c r="U47" i="16"/>
  <c r="U8" i="16" s="1"/>
  <c r="U48" i="16"/>
  <c r="U49" i="16"/>
  <c r="U50" i="16"/>
  <c r="U11" i="16" s="1"/>
  <c r="U51" i="16"/>
  <c r="U12" i="16" s="1"/>
  <c r="U52" i="16"/>
  <c r="U13" i="16" s="1"/>
  <c r="U53" i="16"/>
  <c r="U54" i="16"/>
  <c r="U15" i="16" s="1"/>
  <c r="U55" i="16"/>
  <c r="U16" i="16" s="1"/>
  <c r="U56" i="16"/>
  <c r="U17" i="16" s="1"/>
  <c r="U57" i="16"/>
  <c r="U58" i="16"/>
  <c r="U19" i="16" s="1"/>
  <c r="U59" i="16"/>
  <c r="U20" i="16" s="1"/>
  <c r="U60" i="16"/>
  <c r="U61" i="16"/>
  <c r="U62" i="16"/>
  <c r="U23" i="16" s="1"/>
  <c r="U63" i="16"/>
  <c r="U24" i="16" s="1"/>
  <c r="U64" i="16"/>
  <c r="U25" i="16" s="1"/>
  <c r="U65" i="16"/>
  <c r="U66" i="16"/>
  <c r="U27" i="16" s="1"/>
  <c r="U67" i="16"/>
  <c r="U28" i="16" s="1"/>
  <c r="U68" i="16"/>
  <c r="U29" i="16" s="1"/>
  <c r="U69" i="16"/>
  <c r="U42" i="16"/>
  <c r="U3" i="16" s="1"/>
  <c r="U46" i="16"/>
  <c r="U7" i="16" s="1"/>
  <c r="U5" i="16"/>
  <c r="U22" i="16"/>
  <c r="U26" i="16"/>
  <c r="U10" i="16"/>
  <c r="U9" i="16"/>
  <c r="U18" i="16"/>
  <c r="U30" i="16"/>
  <c r="U14" i="16"/>
  <c r="U21" i="16"/>
  <c r="S7" i="5"/>
  <c r="S11" i="5"/>
  <c r="S31" i="5" l="1"/>
  <c r="S36" i="5" s="1"/>
  <c r="U31" i="16"/>
  <c r="S32" i="5" l="1"/>
  <c r="T33" i="5" s="1"/>
  <c r="T48" i="5" s="1"/>
  <c r="T9" i="5" s="1"/>
  <c r="U36" i="16"/>
  <c r="U32" i="16"/>
  <c r="V33" i="16" s="1"/>
  <c r="T63" i="5" l="1"/>
  <c r="T24" i="5" s="1"/>
  <c r="T51" i="5"/>
  <c r="T12" i="5" s="1"/>
  <c r="T65" i="5"/>
  <c r="T26" i="5" s="1"/>
  <c r="T68" i="5"/>
  <c r="T29" i="5" s="1"/>
  <c r="T42" i="5"/>
  <c r="T3" i="5" s="1"/>
  <c r="T47" i="5"/>
  <c r="T8" i="5" s="1"/>
  <c r="T44" i="5"/>
  <c r="T5" i="5" s="1"/>
  <c r="T59" i="5"/>
  <c r="T20" i="5" s="1"/>
  <c r="T69" i="5"/>
  <c r="T30" i="5" s="1"/>
  <c r="T55" i="5"/>
  <c r="T16" i="5" s="1"/>
  <c r="T64" i="5"/>
  <c r="T25" i="5" s="1"/>
  <c r="T67" i="5"/>
  <c r="T28" i="5" s="1"/>
  <c r="T62" i="5"/>
  <c r="T23" i="5" s="1"/>
  <c r="T58" i="5"/>
  <c r="T19" i="5" s="1"/>
  <c r="T54" i="5"/>
  <c r="T15" i="5" s="1"/>
  <c r="T50" i="5"/>
  <c r="T11" i="5" s="1"/>
  <c r="T45" i="5"/>
  <c r="T6" i="5" s="1"/>
  <c r="T61" i="5"/>
  <c r="T22" i="5" s="1"/>
  <c r="T57" i="5"/>
  <c r="T18" i="5" s="1"/>
  <c r="T53" i="5"/>
  <c r="T14" i="5" s="1"/>
  <c r="T49" i="5"/>
  <c r="T10" i="5" s="1"/>
  <c r="T46" i="5"/>
  <c r="T7" i="5" s="1"/>
  <c r="T66" i="5"/>
  <c r="T27" i="5" s="1"/>
  <c r="T43" i="5"/>
  <c r="T4" i="5" s="1"/>
  <c r="T60" i="5"/>
  <c r="T21" i="5" s="1"/>
  <c r="T56" i="5"/>
  <c r="T17" i="5" s="1"/>
  <c r="T52" i="5"/>
  <c r="T13" i="5" s="1"/>
  <c r="V42" i="16"/>
  <c r="V3" i="16" s="1"/>
  <c r="V43" i="16"/>
  <c r="V4" i="16" s="1"/>
  <c r="V44" i="16"/>
  <c r="V45" i="16"/>
  <c r="V6" i="16" s="1"/>
  <c r="V46" i="16"/>
  <c r="V7" i="16" s="1"/>
  <c r="V47" i="16"/>
  <c r="V8" i="16" s="1"/>
  <c r="V48" i="16"/>
  <c r="V49" i="16"/>
  <c r="V10" i="16" s="1"/>
  <c r="V50" i="16"/>
  <c r="V11" i="16" s="1"/>
  <c r="V51" i="16"/>
  <c r="V12" i="16" s="1"/>
  <c r="V52" i="16"/>
  <c r="V53" i="16"/>
  <c r="V14" i="16" s="1"/>
  <c r="V54" i="16"/>
  <c r="V15" i="16" s="1"/>
  <c r="V55" i="16"/>
  <c r="V56" i="16"/>
  <c r="V17" i="16" s="1"/>
  <c r="V57" i="16"/>
  <c r="V18" i="16" s="1"/>
  <c r="V58" i="16"/>
  <c r="V19" i="16" s="1"/>
  <c r="V59" i="16"/>
  <c r="V20" i="16" s="1"/>
  <c r="V60" i="16"/>
  <c r="V61" i="16"/>
  <c r="V22" i="16" s="1"/>
  <c r="V62" i="16"/>
  <c r="V23" i="16" s="1"/>
  <c r="V63" i="16"/>
  <c r="V24" i="16" s="1"/>
  <c r="V64" i="16"/>
  <c r="V65" i="16"/>
  <c r="V26" i="16" s="1"/>
  <c r="V66" i="16"/>
  <c r="V27" i="16" s="1"/>
  <c r="V67" i="16"/>
  <c r="V28" i="16" s="1"/>
  <c r="V68" i="16"/>
  <c r="V29" i="16" s="1"/>
  <c r="V69" i="16"/>
  <c r="V30" i="16" s="1"/>
  <c r="V9" i="16"/>
  <c r="V16" i="16"/>
  <c r="V25" i="16"/>
  <c r="V5" i="16"/>
  <c r="V21" i="16"/>
  <c r="V13" i="16"/>
  <c r="T31" i="5" l="1"/>
  <c r="T36" i="5" s="1"/>
  <c r="V31" i="16"/>
  <c r="T32" i="5" l="1"/>
  <c r="U33" i="5" s="1"/>
  <c r="U52" i="5" s="1"/>
  <c r="U13" i="5" s="1"/>
  <c r="V32" i="16"/>
  <c r="W33" i="16" s="1"/>
  <c r="V36" i="16"/>
  <c r="U58" i="5" l="1"/>
  <c r="U19" i="5" s="1"/>
  <c r="U67" i="5"/>
  <c r="U28" i="5" s="1"/>
  <c r="U48" i="5"/>
  <c r="U9" i="5" s="1"/>
  <c r="U49" i="5"/>
  <c r="U10" i="5" s="1"/>
  <c r="U66" i="5"/>
  <c r="U27" i="5" s="1"/>
  <c r="U59" i="5"/>
  <c r="U20" i="5" s="1"/>
  <c r="U63" i="5"/>
  <c r="U24" i="5" s="1"/>
  <c r="U47" i="5"/>
  <c r="U8" i="5" s="1"/>
  <c r="U51" i="5"/>
  <c r="U12" i="5" s="1"/>
  <c r="U53" i="5"/>
  <c r="U14" i="5" s="1"/>
  <c r="U42" i="5"/>
  <c r="U3" i="5" s="1"/>
  <c r="U68" i="5"/>
  <c r="U29" i="5" s="1"/>
  <c r="U44" i="5"/>
  <c r="U5" i="5" s="1"/>
  <c r="U65" i="5"/>
  <c r="U26" i="5" s="1"/>
  <c r="U54" i="5"/>
  <c r="U15" i="5" s="1"/>
  <c r="U61" i="5"/>
  <c r="U22" i="5" s="1"/>
  <c r="U43" i="5"/>
  <c r="U4" i="5" s="1"/>
  <c r="U46" i="5"/>
  <c r="U7" i="5" s="1"/>
  <c r="U64" i="5"/>
  <c r="U25" i="5" s="1"/>
  <c r="U56" i="5"/>
  <c r="U17" i="5" s="1"/>
  <c r="U60" i="5"/>
  <c r="U21" i="5" s="1"/>
  <c r="U55" i="5"/>
  <c r="U16" i="5" s="1"/>
  <c r="U50" i="5"/>
  <c r="U11" i="5" s="1"/>
  <c r="U57" i="5"/>
  <c r="U18" i="5" s="1"/>
  <c r="U69" i="5"/>
  <c r="U30" i="5" s="1"/>
  <c r="U45" i="5"/>
  <c r="U6" i="5" s="1"/>
  <c r="U62" i="5"/>
  <c r="U23" i="5" s="1"/>
  <c r="W42" i="16"/>
  <c r="W3" i="16" s="1"/>
  <c r="W43" i="16"/>
  <c r="W4" i="16" s="1"/>
  <c r="W44" i="16"/>
  <c r="W45" i="16"/>
  <c r="W6" i="16" s="1"/>
  <c r="W46" i="16"/>
  <c r="W7" i="16" s="1"/>
  <c r="W47" i="16"/>
  <c r="W8" i="16" s="1"/>
  <c r="W48" i="16"/>
  <c r="W49" i="16"/>
  <c r="W10" i="16" s="1"/>
  <c r="W50" i="16"/>
  <c r="W11" i="16" s="1"/>
  <c r="W51" i="16"/>
  <c r="W12" i="16" s="1"/>
  <c r="W52" i="16"/>
  <c r="W53" i="16"/>
  <c r="W14" i="16" s="1"/>
  <c r="W54" i="16"/>
  <c r="W15" i="16" s="1"/>
  <c r="W55" i="16"/>
  <c r="W56" i="16"/>
  <c r="W17" i="16" s="1"/>
  <c r="W57" i="16"/>
  <c r="W18" i="16" s="1"/>
  <c r="W58" i="16"/>
  <c r="W19" i="16" s="1"/>
  <c r="W59" i="16"/>
  <c r="W20" i="16" s="1"/>
  <c r="W60" i="16"/>
  <c r="W21" i="16" s="1"/>
  <c r="W61" i="16"/>
  <c r="W22" i="16" s="1"/>
  <c r="W62" i="16"/>
  <c r="W23" i="16" s="1"/>
  <c r="W63" i="16"/>
  <c r="W64" i="16"/>
  <c r="W25" i="16" s="1"/>
  <c r="W65" i="16"/>
  <c r="W26" i="16" s="1"/>
  <c r="W66" i="16"/>
  <c r="W27" i="16" s="1"/>
  <c r="W67" i="16"/>
  <c r="W28" i="16" s="1"/>
  <c r="W68" i="16"/>
  <c r="W29" i="16" s="1"/>
  <c r="W69" i="16"/>
  <c r="W30" i="16" s="1"/>
  <c r="W13" i="16"/>
  <c r="W24" i="16"/>
  <c r="W5" i="16"/>
  <c r="W16" i="16"/>
  <c r="W9" i="16"/>
  <c r="U31" i="5" l="1"/>
  <c r="U32" i="5" s="1"/>
  <c r="V33" i="5" s="1"/>
  <c r="V45" i="5" s="1"/>
  <c r="V6" i="5" s="1"/>
  <c r="W31" i="16"/>
  <c r="U36" i="5" l="1"/>
  <c r="V58" i="5"/>
  <c r="V19" i="5" s="1"/>
  <c r="V50" i="5"/>
  <c r="V11" i="5" s="1"/>
  <c r="V55" i="5"/>
  <c r="V16" i="5" s="1"/>
  <c r="V53" i="5"/>
  <c r="V14" i="5" s="1"/>
  <c r="V68" i="5"/>
  <c r="V29" i="5" s="1"/>
  <c r="V60" i="5"/>
  <c r="V21" i="5" s="1"/>
  <c r="V44" i="5"/>
  <c r="V5" i="5" s="1"/>
  <c r="V57" i="5"/>
  <c r="V18" i="5" s="1"/>
  <c r="V56" i="5"/>
  <c r="V17" i="5" s="1"/>
  <c r="V54" i="5"/>
  <c r="V15" i="5" s="1"/>
  <c r="V51" i="5"/>
  <c r="V12" i="5" s="1"/>
  <c r="V66" i="5"/>
  <c r="V27" i="5" s="1"/>
  <c r="V43" i="5"/>
  <c r="V4" i="5" s="1"/>
  <c r="V52" i="5"/>
  <c r="V13" i="5" s="1"/>
  <c r="V47" i="5"/>
  <c r="V8" i="5" s="1"/>
  <c r="V64" i="5"/>
  <c r="V25" i="5" s="1"/>
  <c r="V42" i="5"/>
  <c r="V3" i="5" s="1"/>
  <c r="V61" i="5"/>
  <c r="V22" i="5" s="1"/>
  <c r="V62" i="5"/>
  <c r="V23" i="5" s="1"/>
  <c r="V49" i="5"/>
  <c r="V10" i="5" s="1"/>
  <c r="V48" i="5"/>
  <c r="V9" i="5" s="1"/>
  <c r="V59" i="5"/>
  <c r="V20" i="5" s="1"/>
  <c r="V69" i="5"/>
  <c r="V30" i="5" s="1"/>
  <c r="V63" i="5"/>
  <c r="V24" i="5" s="1"/>
  <c r="V67" i="5"/>
  <c r="V28" i="5" s="1"/>
  <c r="V46" i="5"/>
  <c r="V7" i="5" s="1"/>
  <c r="V65" i="5"/>
  <c r="V26" i="5" s="1"/>
  <c r="W32" i="16"/>
  <c r="X33" i="16" s="1"/>
  <c r="W36" i="16"/>
  <c r="V31" i="5" l="1"/>
  <c r="V36" i="5" s="1"/>
  <c r="X42" i="16"/>
  <c r="X43" i="16"/>
  <c r="X4" i="16" s="1"/>
  <c r="X44" i="16"/>
  <c r="X5" i="16" s="1"/>
  <c r="X45" i="16"/>
  <c r="X6" i="16" s="1"/>
  <c r="X46" i="16"/>
  <c r="X47" i="16"/>
  <c r="X48" i="16"/>
  <c r="X9" i="16" s="1"/>
  <c r="X49" i="16"/>
  <c r="X10" i="16" s="1"/>
  <c r="X50" i="16"/>
  <c r="X51" i="16"/>
  <c r="X12" i="16" s="1"/>
  <c r="X52" i="16"/>
  <c r="X13" i="16" s="1"/>
  <c r="X53" i="16"/>
  <c r="X14" i="16" s="1"/>
  <c r="X54" i="16"/>
  <c r="X55" i="16"/>
  <c r="X16" i="16" s="1"/>
  <c r="X56" i="16"/>
  <c r="X17" i="16" s="1"/>
  <c r="X57" i="16"/>
  <c r="X18" i="16" s="1"/>
  <c r="X58" i="16"/>
  <c r="X59" i="16"/>
  <c r="X20" i="16" s="1"/>
  <c r="X60" i="16"/>
  <c r="X21" i="16" s="1"/>
  <c r="X61" i="16"/>
  <c r="X22" i="16" s="1"/>
  <c r="X62" i="16"/>
  <c r="X23" i="16" s="1"/>
  <c r="X63" i="16"/>
  <c r="X24" i="16" s="1"/>
  <c r="X66" i="16"/>
  <c r="X27" i="16" s="1"/>
  <c r="X67" i="16"/>
  <c r="X28" i="16" s="1"/>
  <c r="X68" i="16"/>
  <c r="X29" i="16" s="1"/>
  <c r="X64" i="16"/>
  <c r="X25" i="16" s="1"/>
  <c r="X65" i="16"/>
  <c r="X26" i="16" s="1"/>
  <c r="X69" i="16"/>
  <c r="X30" i="16" s="1"/>
  <c r="X19" i="16"/>
  <c r="X8" i="16"/>
  <c r="X3" i="16"/>
  <c r="X7" i="16"/>
  <c r="X15" i="16"/>
  <c r="X11" i="16"/>
  <c r="V32" i="5" l="1"/>
  <c r="W33" i="5" s="1"/>
  <c r="W68" i="5" s="1"/>
  <c r="W29" i="5" s="1"/>
  <c r="X31" i="16"/>
  <c r="W47" i="5" l="1"/>
  <c r="W8" i="5" s="1"/>
  <c r="W64" i="5"/>
  <c r="W25" i="5" s="1"/>
  <c r="W50" i="5"/>
  <c r="W11" i="5" s="1"/>
  <c r="W61" i="5"/>
  <c r="W22" i="5" s="1"/>
  <c r="W46" i="5"/>
  <c r="W7" i="5" s="1"/>
  <c r="W58" i="5"/>
  <c r="W19" i="5" s="1"/>
  <c r="W53" i="5"/>
  <c r="W14" i="5" s="1"/>
  <c r="W52" i="5"/>
  <c r="W13" i="5" s="1"/>
  <c r="X32" i="16"/>
  <c r="Y33" i="16" s="1"/>
  <c r="X36" i="16"/>
  <c r="W63" i="5"/>
  <c r="W24" i="5" s="1"/>
  <c r="W44" i="5"/>
  <c r="W5" i="5" s="1"/>
  <c r="W60" i="5"/>
  <c r="W21" i="5" s="1"/>
  <c r="W49" i="5"/>
  <c r="W10" i="5" s="1"/>
  <c r="W65" i="5"/>
  <c r="W26" i="5" s="1"/>
  <c r="W67" i="5"/>
  <c r="W28" i="5" s="1"/>
  <c r="W54" i="5"/>
  <c r="W15" i="5" s="1"/>
  <c r="W43" i="5"/>
  <c r="W4" i="5" s="1"/>
  <c r="W48" i="5"/>
  <c r="W9" i="5" s="1"/>
  <c r="W69" i="5"/>
  <c r="W30" i="5" s="1"/>
  <c r="W59" i="5"/>
  <c r="W20" i="5" s="1"/>
  <c r="W57" i="5"/>
  <c r="W18" i="5" s="1"/>
  <c r="W62" i="5"/>
  <c r="W23" i="5" s="1"/>
  <c r="W51" i="5"/>
  <c r="W12" i="5" s="1"/>
  <c r="W56" i="5"/>
  <c r="W17" i="5" s="1"/>
  <c r="W45" i="5"/>
  <c r="W6" i="5" s="1"/>
  <c r="W55" i="5"/>
  <c r="W16" i="5" s="1"/>
  <c r="W66" i="5"/>
  <c r="W27" i="5" s="1"/>
  <c r="W42" i="5"/>
  <c r="W3" i="5" s="1"/>
  <c r="Y42" i="16" l="1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43" i="16"/>
  <c r="Y44" i="16"/>
  <c r="Y63" i="16"/>
  <c r="Y64" i="16"/>
  <c r="Y65" i="16"/>
  <c r="Y66" i="16"/>
  <c r="Y67" i="16"/>
  <c r="Y68" i="16"/>
  <c r="Y69" i="16"/>
  <c r="Y45" i="16"/>
  <c r="W31" i="5"/>
  <c r="W36" i="5" s="1"/>
  <c r="Y7" i="16" l="1"/>
  <c r="G7" i="16"/>
  <c r="Y14" i="16"/>
  <c r="G14" i="16"/>
  <c r="Y10" i="16"/>
  <c r="G10" i="16"/>
  <c r="Y6" i="16"/>
  <c r="G6" i="16"/>
  <c r="Y13" i="16"/>
  <c r="G13" i="16"/>
  <c r="Y17" i="16"/>
  <c r="G17" i="16"/>
  <c r="Y18" i="16"/>
  <c r="G18" i="16"/>
  <c r="Y8" i="16"/>
  <c r="G8" i="16"/>
  <c r="Y19" i="16"/>
  <c r="G19" i="16"/>
  <c r="Y24" i="16"/>
  <c r="G24" i="16"/>
  <c r="Y3" i="16"/>
  <c r="G3" i="16"/>
  <c r="Y22" i="16"/>
  <c r="G22" i="16"/>
  <c r="Y28" i="16"/>
  <c r="G28" i="16"/>
  <c r="Y27" i="16"/>
  <c r="G27" i="16"/>
  <c r="Y12" i="16"/>
  <c r="G12" i="16"/>
  <c r="Y9" i="16"/>
  <c r="G9" i="16"/>
  <c r="Y15" i="16"/>
  <c r="G15" i="16"/>
  <c r="Y11" i="16"/>
  <c r="G11" i="16"/>
  <c r="Y23" i="16"/>
  <c r="G23" i="16"/>
  <c r="Y16" i="16"/>
  <c r="G16" i="16"/>
  <c r="Y20" i="16"/>
  <c r="G20" i="16"/>
  <c r="Y25" i="16"/>
  <c r="G25" i="16"/>
  <c r="Y21" i="16"/>
  <c r="G21" i="16"/>
  <c r="Y5" i="16"/>
  <c r="G5" i="16"/>
  <c r="Y26" i="16"/>
  <c r="G26" i="16"/>
  <c r="Y4" i="16"/>
  <c r="G4" i="16"/>
  <c r="Y30" i="16"/>
  <c r="G30" i="16"/>
  <c r="Y29" i="16"/>
  <c r="G29" i="16"/>
  <c r="W32" i="5"/>
  <c r="X33" i="5" s="1"/>
  <c r="H29" i="16" l="1"/>
  <c r="R30" i="17" s="1"/>
  <c r="Q30" i="17"/>
  <c r="Q5" i="17"/>
  <c r="H4" i="16"/>
  <c r="R5" i="17" s="1"/>
  <c r="H5" i="16"/>
  <c r="R6" i="17" s="1"/>
  <c r="Q6" i="17"/>
  <c r="H25" i="16"/>
  <c r="R26" i="17" s="1"/>
  <c r="Q26" i="17"/>
  <c r="Q17" i="17"/>
  <c r="H16" i="16"/>
  <c r="R17" i="17" s="1"/>
  <c r="Q12" i="17"/>
  <c r="H11" i="16"/>
  <c r="R12" i="17" s="1"/>
  <c r="H9" i="16"/>
  <c r="R10" i="17" s="1"/>
  <c r="Q10" i="17"/>
  <c r="H27" i="16"/>
  <c r="R28" i="17" s="1"/>
  <c r="Q28" i="17"/>
  <c r="Q23" i="17"/>
  <c r="H22" i="16"/>
  <c r="R23" i="17" s="1"/>
  <c r="Q25" i="17"/>
  <c r="H24" i="16"/>
  <c r="R25" i="17" s="1"/>
  <c r="Q9" i="17"/>
  <c r="H8" i="16"/>
  <c r="R9" i="17" s="1"/>
  <c r="H17" i="16"/>
  <c r="R18" i="17" s="1"/>
  <c r="Q18" i="17"/>
  <c r="Q7" i="17"/>
  <c r="H6" i="16"/>
  <c r="R7" i="17" s="1"/>
  <c r="Q15" i="17"/>
  <c r="H14" i="16"/>
  <c r="R15" i="17" s="1"/>
  <c r="Q31" i="17"/>
  <c r="H30" i="16"/>
  <c r="R31" i="17" s="1"/>
  <c r="Q27" i="17"/>
  <c r="H26" i="16"/>
  <c r="R27" i="17" s="1"/>
  <c r="H21" i="16"/>
  <c r="R22" i="17" s="1"/>
  <c r="Q22" i="17"/>
  <c r="Q21" i="17"/>
  <c r="H20" i="16"/>
  <c r="R21" i="17" s="1"/>
  <c r="Q24" i="17"/>
  <c r="H23" i="16"/>
  <c r="R24" i="17" s="1"/>
  <c r="H15" i="16"/>
  <c r="R16" i="17" s="1"/>
  <c r="Q16" i="17"/>
  <c r="Q13" i="17"/>
  <c r="H12" i="16"/>
  <c r="R13" i="17" s="1"/>
  <c r="Q29" i="17"/>
  <c r="H28" i="16"/>
  <c r="R29" i="17" s="1"/>
  <c r="Q4" i="17"/>
  <c r="H3" i="16"/>
  <c r="H19" i="16"/>
  <c r="R20" i="17" s="1"/>
  <c r="Q20" i="17"/>
  <c r="Q19" i="17"/>
  <c r="H18" i="16"/>
  <c r="R19" i="17" s="1"/>
  <c r="H13" i="16"/>
  <c r="R14" i="17" s="1"/>
  <c r="Q14" i="17"/>
  <c r="Q11" i="17"/>
  <c r="H10" i="16"/>
  <c r="R11" i="17" s="1"/>
  <c r="H7" i="16"/>
  <c r="R8" i="17" s="1"/>
  <c r="Q8" i="17"/>
  <c r="Y31" i="16"/>
  <c r="Y36" i="16" s="1"/>
  <c r="X49" i="5"/>
  <c r="X10" i="5" s="1"/>
  <c r="X50" i="5"/>
  <c r="X11" i="5" s="1"/>
  <c r="X69" i="5"/>
  <c r="X30" i="5" s="1"/>
  <c r="X64" i="5"/>
  <c r="X25" i="5" s="1"/>
  <c r="X54" i="5"/>
  <c r="X15" i="5" s="1"/>
  <c r="X60" i="5"/>
  <c r="X21" i="5" s="1"/>
  <c r="X47" i="5"/>
  <c r="X8" i="5" s="1"/>
  <c r="X48" i="5"/>
  <c r="X9" i="5" s="1"/>
  <c r="X63" i="5"/>
  <c r="X24" i="5" s="1"/>
  <c r="X66" i="5"/>
  <c r="X27" i="5" s="1"/>
  <c r="X52" i="5"/>
  <c r="X13" i="5" s="1"/>
  <c r="X58" i="5"/>
  <c r="X19" i="5" s="1"/>
  <c r="X55" i="5"/>
  <c r="X16" i="5" s="1"/>
  <c r="X42" i="5"/>
  <c r="X3" i="5" s="1"/>
  <c r="X62" i="5"/>
  <c r="X23" i="5" s="1"/>
  <c r="X57" i="5"/>
  <c r="X18" i="5" s="1"/>
  <c r="X59" i="5"/>
  <c r="X20" i="5" s="1"/>
  <c r="X56" i="5"/>
  <c r="X17" i="5" s="1"/>
  <c r="X45" i="5"/>
  <c r="X6" i="5" s="1"/>
  <c r="X68" i="5"/>
  <c r="X29" i="5" s="1"/>
  <c r="X67" i="5"/>
  <c r="X28" i="5" s="1"/>
  <c r="X65" i="5"/>
  <c r="X26" i="5" s="1"/>
  <c r="X61" i="5"/>
  <c r="X22" i="5" s="1"/>
  <c r="X46" i="5"/>
  <c r="X7" i="5" s="1"/>
  <c r="X53" i="5"/>
  <c r="X14" i="5" s="1"/>
  <c r="X44" i="5"/>
  <c r="X5" i="5" s="1"/>
  <c r="X51" i="5"/>
  <c r="X12" i="5" s="1"/>
  <c r="X43" i="5"/>
  <c r="X4" i="5" s="1"/>
  <c r="R4" i="17" l="1"/>
  <c r="H31" i="16"/>
  <c r="R32" i="17" s="1"/>
  <c r="Y32" i="16"/>
  <c r="X31" i="5"/>
  <c r="X32" i="5" l="1"/>
  <c r="Y33" i="5" s="1"/>
  <c r="X36" i="5"/>
  <c r="Y48" i="5" l="1"/>
  <c r="Y52" i="5"/>
  <c r="Y56" i="5"/>
  <c r="Y60" i="5"/>
  <c r="Y68" i="5"/>
  <c r="Y42" i="5"/>
  <c r="Y49" i="5"/>
  <c r="Y53" i="5"/>
  <c r="Y57" i="5"/>
  <c r="Y61" i="5"/>
  <c r="Y67" i="5"/>
  <c r="Y44" i="5"/>
  <c r="Y46" i="5"/>
  <c r="Y50" i="5"/>
  <c r="Y54" i="5"/>
  <c r="Y58" i="5"/>
  <c r="Y62" i="5"/>
  <c r="Y45" i="5"/>
  <c r="Y47" i="5"/>
  <c r="Y51" i="5"/>
  <c r="Y55" i="5"/>
  <c r="Y59" i="5"/>
  <c r="Y43" i="5"/>
  <c r="Y64" i="5"/>
  <c r="Y69" i="5"/>
  <c r="Y63" i="5"/>
  <c r="Y66" i="5"/>
  <c r="Y65" i="5"/>
  <c r="Y12" i="5" l="1"/>
  <c r="G12" i="5"/>
  <c r="Y14" i="5"/>
  <c r="G14" i="5"/>
  <c r="Y4" i="5"/>
  <c r="G4" i="5"/>
  <c r="Y8" i="5"/>
  <c r="G8" i="5"/>
  <c r="Y15" i="5"/>
  <c r="G15" i="5"/>
  <c r="Y28" i="5"/>
  <c r="G28" i="5"/>
  <c r="Y10" i="5"/>
  <c r="G10" i="5"/>
  <c r="Y17" i="5"/>
  <c r="G17" i="5"/>
  <c r="Y25" i="5"/>
  <c r="G25" i="5"/>
  <c r="Y5" i="5"/>
  <c r="G5" i="5"/>
  <c r="Y21" i="5"/>
  <c r="G21" i="5"/>
  <c r="Y24" i="5"/>
  <c r="G24" i="5"/>
  <c r="Y20" i="5"/>
  <c r="G20" i="5"/>
  <c r="Y6" i="5"/>
  <c r="G6" i="5"/>
  <c r="Y11" i="5"/>
  <c r="G11" i="5"/>
  <c r="Y22" i="5"/>
  <c r="G22" i="5"/>
  <c r="Y3" i="5"/>
  <c r="G3" i="5"/>
  <c r="Y13" i="5"/>
  <c r="G13" i="5"/>
  <c r="Y26" i="5"/>
  <c r="G26" i="5"/>
  <c r="Y19" i="5"/>
  <c r="G19" i="5"/>
  <c r="Y27" i="5"/>
  <c r="G27" i="5"/>
  <c r="Y30" i="5"/>
  <c r="G30" i="5"/>
  <c r="Y16" i="5"/>
  <c r="G16" i="5"/>
  <c r="Y23" i="5"/>
  <c r="G23" i="5"/>
  <c r="Y7" i="5"/>
  <c r="G7" i="5"/>
  <c r="Y18" i="5"/>
  <c r="G18" i="5"/>
  <c r="Y29" i="5"/>
  <c r="G29" i="5"/>
  <c r="Y9" i="5"/>
  <c r="G9" i="5"/>
  <c r="G19" i="17" l="1"/>
  <c r="H18" i="5"/>
  <c r="H19" i="17" s="1"/>
  <c r="G31" i="17"/>
  <c r="H30" i="5"/>
  <c r="H31" i="17" s="1"/>
  <c r="H13" i="5"/>
  <c r="H14" i="17" s="1"/>
  <c r="G14" i="17"/>
  <c r="G7" i="17"/>
  <c r="H6" i="5"/>
  <c r="H7" i="17" s="1"/>
  <c r="G25" i="17"/>
  <c r="H24" i="5"/>
  <c r="H25" i="17" s="1"/>
  <c r="H17" i="5"/>
  <c r="H18" i="17" s="1"/>
  <c r="G18" i="17"/>
  <c r="G29" i="17"/>
  <c r="H28" i="5"/>
  <c r="H29" i="17" s="1"/>
  <c r="G15" i="17"/>
  <c r="H14" i="5"/>
  <c r="H15" i="17" s="1"/>
  <c r="H29" i="5"/>
  <c r="H30" i="17" s="1"/>
  <c r="G30" i="17"/>
  <c r="G8" i="17"/>
  <c r="H7" i="5"/>
  <c r="H8" i="17" s="1"/>
  <c r="G17" i="17"/>
  <c r="H16" i="5"/>
  <c r="H17" i="17" s="1"/>
  <c r="G28" i="17"/>
  <c r="H27" i="5"/>
  <c r="H28" i="17" s="1"/>
  <c r="G27" i="17"/>
  <c r="H26" i="5"/>
  <c r="H27" i="17" s="1"/>
  <c r="G4" i="17"/>
  <c r="H3" i="5"/>
  <c r="G12" i="17"/>
  <c r="H11" i="5"/>
  <c r="H12" i="17" s="1"/>
  <c r="G21" i="17"/>
  <c r="H20" i="5"/>
  <c r="H21" i="17" s="1"/>
  <c r="H21" i="5"/>
  <c r="H22" i="17" s="1"/>
  <c r="G22" i="17"/>
  <c r="H25" i="5"/>
  <c r="H26" i="17" s="1"/>
  <c r="G26" i="17"/>
  <c r="G11" i="17"/>
  <c r="H10" i="5"/>
  <c r="H11" i="17" s="1"/>
  <c r="G16" i="17"/>
  <c r="H15" i="5"/>
  <c r="H16" i="17" s="1"/>
  <c r="G5" i="17"/>
  <c r="H4" i="5"/>
  <c r="H5" i="17" s="1"/>
  <c r="G13" i="17"/>
  <c r="H12" i="5"/>
  <c r="H13" i="17" s="1"/>
  <c r="H9" i="5"/>
  <c r="H10" i="17" s="1"/>
  <c r="G10" i="17"/>
  <c r="G24" i="17"/>
  <c r="H23" i="5"/>
  <c r="H24" i="17" s="1"/>
  <c r="G20" i="17"/>
  <c r="H19" i="5"/>
  <c r="H20" i="17" s="1"/>
  <c r="G23" i="17"/>
  <c r="H22" i="5"/>
  <c r="H23" i="17" s="1"/>
  <c r="H5" i="5"/>
  <c r="H6" i="17" s="1"/>
  <c r="G6" i="17"/>
  <c r="G9" i="17"/>
  <c r="H8" i="5"/>
  <c r="H9" i="17" s="1"/>
  <c r="Y31" i="5"/>
  <c r="Y32" i="5" s="1"/>
  <c r="H4" i="17" l="1"/>
  <c r="H31" i="5"/>
  <c r="H32" i="17" s="1"/>
  <c r="Y36" i="5"/>
</calcChain>
</file>

<file path=xl/sharedStrings.xml><?xml version="1.0" encoding="utf-8"?>
<sst xmlns="http://schemas.openxmlformats.org/spreadsheetml/2006/main" count="236" uniqueCount="93">
  <si>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</si>
  <si>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</si>
  <si>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</si>
  <si>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</si>
  <si>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</si>
  <si>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</si>
  <si>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</si>
  <si>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</si>
  <si>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</si>
  <si>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</si>
  <si>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</si>
  <si>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</si>
  <si>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</si>
  <si>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</si>
  <si>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</si>
  <si>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</si>
  <si>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</si>
  <si>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</si>
  <si>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</si>
  <si>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</si>
  <si>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</si>
  <si>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</si>
  <si>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</si>
  <si>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</si>
  <si>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</si>
  <si>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</si>
  <si>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</si>
  <si>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</si>
  <si>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Population</t>
  </si>
  <si>
    <t>Landfill</t>
  </si>
  <si>
    <t>GDP/person</t>
  </si>
  <si>
    <t>ro</t>
  </si>
  <si>
    <t>Max</t>
  </si>
  <si>
    <t>Total mass</t>
  </si>
  <si>
    <t>Mass/person 2014</t>
  </si>
  <si>
    <t>Recycling mass</t>
  </si>
  <si>
    <t>Actual</t>
  </si>
  <si>
    <t>Min</t>
  </si>
  <si>
    <t>Goal seek</t>
  </si>
  <si>
    <t>2013 status</t>
  </si>
  <si>
    <t>2030 target</t>
  </si>
  <si>
    <t>Cycle 1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</si>
  <si>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</si>
  <si>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</si>
  <si>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</si>
  <si>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</si>
  <si>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</si>
  <si>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</si>
  <si>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</si>
  <si>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</si>
  <si>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Cycle 10</t>
  </si>
  <si>
    <t>Cycle 11</t>
  </si>
  <si>
    <t>Cycle 12</t>
  </si>
  <si>
    <t>Cycle 13</t>
  </si>
  <si>
    <t>Cycle 14</t>
  </si>
  <si>
    <t>Cycle 15</t>
  </si>
  <si>
    <t>Cycle 16</t>
  </si>
  <si>
    <t>Cycle 17</t>
  </si>
  <si>
    <t>2030 target (result)</t>
  </si>
  <si>
    <t>Recyling &amp; residual mass</t>
  </si>
  <si>
    <t>Maximum recycling percentage</t>
  </si>
  <si>
    <t>GDP multiplier</t>
  </si>
  <si>
    <t>Average recycling percentage</t>
  </si>
  <si>
    <t>Recyling percentage target</t>
  </si>
  <si>
    <t>Residual mass target (result)</t>
  </si>
  <si>
    <t>Average target (input)</t>
  </si>
  <si>
    <t>Max  target (input)</t>
  </si>
  <si>
    <t>GDP factor (input)</t>
  </si>
  <si>
    <t>Landfill mass target (result)</t>
  </si>
  <si>
    <t>Average landfill percentage</t>
  </si>
  <si>
    <t>Explanation:</t>
  </si>
  <si>
    <r>
      <rPr>
        <sz val="10"/>
        <color theme="1"/>
        <rFont val="Symbol"/>
        <family val="1"/>
        <charset val="2"/>
      </rPr>
      <t>·</t>
    </r>
    <r>
      <rPr>
        <sz val="11.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Individual Member Statepercentage and mas targets for recyling/residual waste and landfill are calculated according to the following parameters:</t>
    </r>
  </si>
  <si>
    <t>- starting percentage (2013) for recylcing or landfill</t>
  </si>
  <si>
    <t>- starting mass (2013) for residual waste or landfill</t>
  </si>
  <si>
    <t>- Individual recycling percentage targets</t>
  </si>
  <si>
    <t>- Individual residual waste mass targets</t>
  </si>
  <si>
    <t>- Individual landfill percentage targets</t>
  </si>
  <si>
    <t>- Individual landfill mass targets</t>
  </si>
  <si>
    <r>
      <t xml:space="preserve">- Average percentage (recycling or landfill) - </t>
    </r>
    <r>
      <rPr>
        <b/>
        <sz val="10"/>
        <color theme="8"/>
        <rFont val="Arial"/>
        <family val="2"/>
      </rPr>
      <t>user input</t>
    </r>
  </si>
  <si>
    <r>
      <t xml:space="preserve">- Maximum (recyling) or minimum (landfill) percentage for individual Member States - </t>
    </r>
    <r>
      <rPr>
        <b/>
        <sz val="10"/>
        <color theme="8"/>
        <rFont val="Arial"/>
        <family val="2"/>
      </rPr>
      <t>user input</t>
    </r>
  </si>
  <si>
    <r>
      <t xml:space="preserve">- GDP (with GDP multiplier determining how strongly GDP is taken into account - </t>
    </r>
    <r>
      <rPr>
        <b/>
        <sz val="10"/>
        <color theme="8"/>
        <rFont val="Arial"/>
        <family val="2"/>
      </rPr>
      <t>user input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</si>
  <si>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Symbol"/>
        <family val="1"/>
        <charset val="2"/>
      </rPr>
      <t>·</t>
    </r>
    <r>
      <rPr>
        <sz val="11.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The following results are produced for each Member State (</t>
    </r>
    <r>
      <rPr>
        <b/>
        <sz val="10"/>
        <color rgb="FFC00000"/>
        <rFont val="Arial"/>
        <family val="2"/>
      </rPr>
      <t>red figures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</si>
  <si>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Symbol"/>
        <family val="1"/>
        <charset val="2"/>
      </rPr>
      <t>·</t>
    </r>
    <r>
      <rPr>
        <sz val="11.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Underlying calculations and data are available in hidden tabs in case of interest</t>
    </r>
  </si>
  <si>
    <t>Minimum landfill percentage*</t>
  </si>
  <si>
    <t>*Member States beating the minimum percentage in 2013 maintain their performance - i.e. achieve lower than the minimum</t>
  </si>
  <si>
    <t>User inputs</t>
  </si>
  <si>
    <t>Results (automatic update)</t>
  </si>
  <si>
    <t>GDP factor</t>
  </si>
  <si>
    <t>Min target (input)</t>
  </si>
  <si>
    <t>EU28</t>
  </si>
  <si>
    <t>Landfill percentage target</t>
  </si>
  <si>
    <t>Residual mass limit (kg)</t>
  </si>
  <si>
    <t>Landfill mass limit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</si>
</sst>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b/>
      <sz val="14"/>
      <color rgb="FFC00000"/>
      <name val="Arial"/>
      <family val="2"/>
    </font>
    <font>
      <b/>
      <sz val="14"/>
      <color rgb="FF0070C0"/>
      <name val="Arial"/>
      <family val="2"/>
    </font>
    <font>
      <sz val="10"/>
      <color theme="1"/>
      <name val="Symbol"/>
      <family val="1"/>
      <charset val="2"/>
    </font>
    <font>
      <sz val="11.5"/>
      <color theme="1"/>
      <name val="Arial"/>
      <family val="2"/>
    </font>
    <font>
      <sz val="10"/>
      <color theme="1"/>
      <name val="Arial"/>
      <family val="1"/>
      <charset val="2"/>
    </font>
    <font>
      <b/>
      <sz val="10"/>
      <color theme="8"/>
      <name val="Arial"/>
      <family val="2"/>
    </font>
    <font>
      <b/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3743705557422"/>
      </right>
      <top style="medium">
        <color indexed="64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3743705557422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164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/>
    <xf numFmtId="0" fontId="1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4" fillId="0" borderId="0" xfId="0" applyFont="1"/>
    <xf numFmtId="164" fontId="4" fillId="0" borderId="0" xfId="0" applyNumberFormat="1" applyFont="1"/>
    <xf numFmtId="9" fontId="4" fillId="0" borderId="0" xfId="0" applyNumberFormat="1" applyFont="1"/>
    <xf numFmtId="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" fontId="4" fillId="0" borderId="0" xfId="0" applyNumberFormat="1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2" borderId="2" xfId="0" applyFill="1" applyBorder="1" applyAlignment="1">
      <alignment wrapText="1"/>
    </xf>
    <xf numFmtId="9" fontId="3" fillId="3" borderId="7" xfId="0" applyNumberFormat="1" applyFont="1" applyFill="1" applyBorder="1"/>
    <xf numFmtId="0" fontId="3" fillId="3" borderId="7" xfId="0" applyFont="1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1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2" xfId="0" applyFill="1" applyBorder="1" applyAlignment="1">
      <alignment wrapText="1"/>
    </xf>
    <xf numFmtId="164" fontId="4" fillId="4" borderId="6" xfId="0" applyNumberFormat="1" applyFont="1" applyFill="1" applyBorder="1"/>
    <xf numFmtId="1" fontId="4" fillId="4" borderId="6" xfId="0" applyNumberFormat="1" applyFont="1" applyFill="1" applyBorder="1"/>
    <xf numFmtId="0" fontId="0" fillId="4" borderId="4" xfId="0" applyFill="1" applyBorder="1"/>
    <xf numFmtId="0" fontId="0" fillId="4" borderId="13" xfId="0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1" fillId="5" borderId="15" xfId="0" applyFont="1" applyFill="1" applyBorder="1" applyAlignment="1">
      <alignment wrapText="1"/>
    </xf>
    <xf numFmtId="0" fontId="0" fillId="5" borderId="5" xfId="0" applyFill="1" applyBorder="1"/>
    <xf numFmtId="164" fontId="4" fillId="5" borderId="6" xfId="0" applyNumberFormat="1" applyFont="1" applyFill="1" applyBorder="1"/>
    <xf numFmtId="1" fontId="4" fillId="5" borderId="6" xfId="0" applyNumberFormat="1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3" xfId="0" applyFill="1" applyBorder="1"/>
    <xf numFmtId="0" fontId="0" fillId="4" borderId="22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0" xfId="0" applyFill="1" applyBorder="1"/>
    <xf numFmtId="0" fontId="0" fillId="6" borderId="28" xfId="0" applyFill="1" applyBorder="1"/>
    <xf numFmtId="0" fontId="10" fillId="6" borderId="0" xfId="0" applyFont="1" applyFill="1" applyBorder="1"/>
    <xf numFmtId="0" fontId="0" fillId="6" borderId="0" xfId="0" quotePrefix="1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2" borderId="34" xfId="0" applyFill="1" applyBorder="1"/>
    <xf numFmtId="0" fontId="0" fillId="2" borderId="8" xfId="0" applyFill="1" applyBorder="1"/>
    <xf numFmtId="0" fontId="0" fillId="2" borderId="35" xfId="0" applyFill="1" applyBorder="1"/>
    <xf numFmtId="0" fontId="0" fillId="4" borderId="34" xfId="0" applyFill="1" applyBorder="1"/>
    <xf numFmtId="0" fontId="0" fillId="4" borderId="8" xfId="0" applyFill="1" applyBorder="1"/>
    <xf numFmtId="0" fontId="0" fillId="4" borderId="12" xfId="0" applyFill="1" applyBorder="1"/>
    <xf numFmtId="0" fontId="0" fillId="4" borderId="35" xfId="0" applyFill="1" applyBorder="1"/>
    <xf numFmtId="9" fontId="4" fillId="0" borderId="0" xfId="0" applyNumberFormat="1" applyFont="1" applyAlignment="1">
      <alignment horizontal="right"/>
    </xf>
    <xf numFmtId="164" fontId="3" fillId="7" borderId="6" xfId="0" applyNumberFormat="1" applyFont="1" applyFill="1" applyBorder="1"/>
    <xf numFmtId="1" fontId="3" fillId="7" borderId="6" xfId="0" applyNumberFormat="1" applyFont="1" applyFill="1" applyBorder="1"/>
    <xf numFmtId="0" fontId="6" fillId="4" borderId="36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32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32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33" xfId="0" applyFont="1" applyFill="1" applyBorder="1" applyAlignment="1">
      <alignment horizontal="left"/>
    </xf>
    <xf numFmtId="0" fontId="6" fillId="5" borderId="36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CF4FA"/>
      <color rgb="FFFFF2CC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="85" zoomScaleNormal="85" workbookViewId="0">
      <selection activeCell="Y49" sqref="Y49"/>
    </sheetView>
  </sheetViews>
  <sheetFormatPr defaultRowHeight="12.75"/>
  <cols>
    <col min="6" max="6" width="14.28515625" bestFit="1" customWidth="1"/>
    <col min="7" max="8" width="13" customWidth="1"/>
    <col min="16" max="16" width="14.28515625" bestFit="1" customWidth="1"/>
    <col min="17" max="18" width="13" customWidth="1"/>
  </cols>
  <sheetData>
    <row r="1" spans="1:20" ht="18" customHeight="1">
      <c r="A1" s="99" t="s">
        <v>59</v>
      </c>
      <c r="B1" s="100"/>
      <c r="C1" s="100"/>
      <c r="D1" s="100"/>
      <c r="E1" s="100"/>
      <c r="F1" s="101"/>
      <c r="G1" s="111" t="s">
        <v>86</v>
      </c>
      <c r="H1" s="112"/>
      <c r="I1" s="113"/>
      <c r="J1" s="45"/>
      <c r="K1" s="105" t="s">
        <v>29</v>
      </c>
      <c r="L1" s="106"/>
      <c r="M1" s="106"/>
      <c r="N1" s="106"/>
      <c r="O1" s="106"/>
      <c r="P1" s="107"/>
      <c r="Q1" s="85" t="s">
        <v>86</v>
      </c>
      <c r="R1" s="86"/>
      <c r="S1" s="87"/>
      <c r="T1" s="54"/>
    </row>
    <row r="2" spans="1:20" ht="18" customHeight="1">
      <c r="A2" s="102"/>
      <c r="B2" s="103"/>
      <c r="C2" s="103"/>
      <c r="D2" s="103"/>
      <c r="E2" s="103"/>
      <c r="F2" s="104"/>
      <c r="G2" s="114"/>
      <c r="H2" s="115"/>
      <c r="I2" s="116"/>
      <c r="J2" s="47"/>
      <c r="K2" s="108"/>
      <c r="L2" s="109"/>
      <c r="M2" s="109"/>
      <c r="N2" s="109"/>
      <c r="O2" s="109"/>
      <c r="P2" s="110"/>
      <c r="Q2" s="88"/>
      <c r="R2" s="89"/>
      <c r="S2" s="90"/>
      <c r="T2" s="56"/>
    </row>
    <row r="3" spans="1:20" s="7" customFormat="1" ht="39" thickBot="1">
      <c r="A3" s="48"/>
      <c r="B3" s="17"/>
      <c r="C3" s="17"/>
      <c r="D3" s="17"/>
      <c r="E3" s="22"/>
      <c r="F3" s="39"/>
      <c r="G3" s="40" t="s">
        <v>63</v>
      </c>
      <c r="H3" s="41" t="s">
        <v>91</v>
      </c>
      <c r="I3" s="23"/>
      <c r="J3" s="49"/>
      <c r="K3" s="57"/>
      <c r="L3" s="30"/>
      <c r="M3" s="30"/>
      <c r="N3" s="30"/>
      <c r="O3" s="31"/>
      <c r="P3" s="36"/>
      <c r="Q3" s="37" t="s">
        <v>90</v>
      </c>
      <c r="R3" s="38" t="s">
        <v>92</v>
      </c>
      <c r="S3" s="32"/>
      <c r="T3" s="58"/>
    </row>
    <row r="4" spans="1:20" ht="14.25" thickTop="1" thickBot="1">
      <c r="A4" s="46"/>
      <c r="B4" s="16"/>
      <c r="C4" s="16"/>
      <c r="D4" s="16"/>
      <c r="E4" s="21"/>
      <c r="F4" s="42" t="str">
        <f>Recycling!A3</f>
        <v>Austria</v>
      </c>
      <c r="G4" s="43">
        <f>Recycling!G3</f>
        <v>68.020790455475137</v>
      </c>
      <c r="H4" s="44">
        <f>Recycling!H3</f>
        <v>181.00232602201075</v>
      </c>
      <c r="I4" s="18"/>
      <c r="J4" s="47"/>
      <c r="K4" s="55"/>
      <c r="L4" s="26"/>
      <c r="M4" s="26"/>
      <c r="N4" s="26"/>
      <c r="O4" s="28"/>
      <c r="P4" s="28" t="str">
        <f>Landfill!A3</f>
        <v>Austria</v>
      </c>
      <c r="Q4" s="33">
        <f>Landfill!G3</f>
        <v>4.0999999999999996</v>
      </c>
      <c r="R4" s="34">
        <f>Landfill!H3</f>
        <v>23.205999999999996</v>
      </c>
      <c r="S4" s="29"/>
      <c r="T4" s="56"/>
    </row>
    <row r="5" spans="1:20" ht="14.25" thickTop="1" thickBot="1">
      <c r="A5" s="46"/>
      <c r="B5" s="91" t="s">
        <v>85</v>
      </c>
      <c r="C5" s="92"/>
      <c r="D5" s="16"/>
      <c r="E5" s="21"/>
      <c r="F5" s="42" t="str">
        <f>Recycling!A4</f>
        <v>Belgium</v>
      </c>
      <c r="G5" s="43">
        <f>Recycling!G4</f>
        <v>67.733931101144037</v>
      </c>
      <c r="H5" s="44">
        <f>Recycling!H4</f>
        <v>140.35739971002343</v>
      </c>
      <c r="I5" s="18"/>
      <c r="J5" s="47"/>
      <c r="K5" s="55"/>
      <c r="L5" s="95" t="s">
        <v>85</v>
      </c>
      <c r="M5" s="96"/>
      <c r="N5" s="26"/>
      <c r="O5" s="28"/>
      <c r="P5" s="28" t="str">
        <f>Landfill!A4</f>
        <v>Belgium</v>
      </c>
      <c r="Q5" s="33">
        <f>Landfill!G4</f>
        <v>0.9</v>
      </c>
      <c r="R5" s="34">
        <f>Landfill!H4</f>
        <v>3.9150000000000005</v>
      </c>
      <c r="S5" s="29"/>
      <c r="T5" s="56"/>
    </row>
    <row r="6" spans="1:20" ht="14.25" thickTop="1" thickBot="1">
      <c r="A6" s="46"/>
      <c r="B6" s="93"/>
      <c r="C6" s="94"/>
      <c r="D6" s="16"/>
      <c r="E6" s="21"/>
      <c r="F6" s="42" t="str">
        <f>Recycling!A5</f>
        <v>Bulgaria</v>
      </c>
      <c r="G6" s="43">
        <f>Recycling!G5</f>
        <v>60.335581573483566</v>
      </c>
      <c r="H6" s="44">
        <f>Recycling!H5</f>
        <v>175.31672944520264</v>
      </c>
      <c r="I6" s="18"/>
      <c r="J6" s="47"/>
      <c r="K6" s="55"/>
      <c r="L6" s="97"/>
      <c r="M6" s="98"/>
      <c r="N6" s="26"/>
      <c r="O6" s="28"/>
      <c r="P6" s="28" t="str">
        <f>Landfill!A5</f>
        <v>Bulgaria</v>
      </c>
      <c r="Q6" s="33">
        <f>Landfill!G5</f>
        <v>23.702684777288653</v>
      </c>
      <c r="R6" s="34">
        <f>Landfill!H5</f>
        <v>104.76586671561584</v>
      </c>
      <c r="S6" s="29"/>
      <c r="T6" s="56"/>
    </row>
    <row r="7" spans="1:20" ht="14.25" thickTop="1" thickBot="1">
      <c r="A7" s="46"/>
      <c r="B7" s="24">
        <v>0.65</v>
      </c>
      <c r="C7" s="18" t="s">
        <v>62</v>
      </c>
      <c r="D7" s="16"/>
      <c r="E7" s="21"/>
      <c r="F7" s="42" t="str">
        <f>Recycling!A6</f>
        <v>Croatia</v>
      </c>
      <c r="G7" s="43">
        <f>Recycling!G6</f>
        <v>57.79361035537481</v>
      </c>
      <c r="H7" s="44">
        <f>Recycling!H6</f>
        <v>163.33872792469947</v>
      </c>
      <c r="I7" s="18"/>
      <c r="J7" s="47"/>
      <c r="K7" s="55"/>
      <c r="L7" s="24">
        <v>0.1</v>
      </c>
      <c r="M7" s="29" t="s">
        <v>69</v>
      </c>
      <c r="N7" s="26"/>
      <c r="O7" s="28"/>
      <c r="P7" s="28" t="str">
        <f>Landfill!A6</f>
        <v>Croatia</v>
      </c>
      <c r="Q7" s="33">
        <f>Landfill!G6</f>
        <v>26.442443008999113</v>
      </c>
      <c r="R7" s="34">
        <f>Landfill!H6</f>
        <v>102.33225444482656</v>
      </c>
      <c r="S7" s="29"/>
      <c r="T7" s="56"/>
    </row>
    <row r="8" spans="1:20" ht="14.25" thickTop="1" thickBot="1">
      <c r="A8" s="46"/>
      <c r="B8" s="24">
        <v>0.7</v>
      </c>
      <c r="C8" s="18" t="s">
        <v>60</v>
      </c>
      <c r="D8" s="16"/>
      <c r="E8" s="21"/>
      <c r="F8" s="42" t="str">
        <f>Recycling!A7</f>
        <v>Cyprus</v>
      </c>
      <c r="G8" s="43">
        <f>Recycling!G7</f>
        <v>60.538639367361043</v>
      </c>
      <c r="H8" s="44">
        <f>Recycling!H7</f>
        <v>243.47659510338235</v>
      </c>
      <c r="I8" s="18"/>
      <c r="J8" s="47"/>
      <c r="K8" s="55"/>
      <c r="L8" s="24">
        <v>0.05</v>
      </c>
      <c r="M8" s="29" t="s">
        <v>83</v>
      </c>
      <c r="N8" s="26"/>
      <c r="O8" s="28"/>
      <c r="P8" s="28" t="str">
        <f>Landfill!A7</f>
        <v>Cyprus</v>
      </c>
      <c r="Q8" s="33">
        <f>Landfill!G7</f>
        <v>23.071748166137034</v>
      </c>
      <c r="R8" s="34">
        <f>Landfill!H7</f>
        <v>142.35268618506549</v>
      </c>
      <c r="S8" s="29"/>
      <c r="T8" s="56"/>
    </row>
    <row r="9" spans="1:20" ht="14.25" thickTop="1" thickBot="1">
      <c r="A9" s="46"/>
      <c r="B9" s="25">
        <v>1</v>
      </c>
      <c r="C9" s="18" t="s">
        <v>61</v>
      </c>
      <c r="D9" s="16"/>
      <c r="E9" s="21"/>
      <c r="F9" s="42" t="str">
        <f>Recycling!A8</f>
        <v>Czech Republic</v>
      </c>
      <c r="G9" s="43">
        <f>Recycling!G8</f>
        <v>60.413261322661143</v>
      </c>
      <c r="H9" s="44">
        <f>Recycling!H8</f>
        <v>122.71888989975047</v>
      </c>
      <c r="I9" s="18"/>
      <c r="J9" s="47"/>
      <c r="K9" s="55"/>
      <c r="L9" s="25">
        <v>1</v>
      </c>
      <c r="M9" s="29" t="s">
        <v>61</v>
      </c>
      <c r="N9" s="26"/>
      <c r="O9" s="28"/>
      <c r="P9" s="28" t="str">
        <f>Landfill!A8</f>
        <v>Czech Republic</v>
      </c>
      <c r="Q9" s="33">
        <f>Landfill!G8</f>
        <v>18.482912403506411</v>
      </c>
      <c r="R9" s="34">
        <f>Landfill!H8</f>
        <v>57.297028450869874</v>
      </c>
      <c r="S9" s="29"/>
      <c r="T9" s="56"/>
    </row>
    <row r="10" spans="1:20" ht="14.25" thickTop="1" thickBot="1">
      <c r="A10" s="46"/>
      <c r="B10" s="20"/>
      <c r="C10" s="16"/>
      <c r="D10" s="16"/>
      <c r="E10" s="21"/>
      <c r="F10" s="42" t="str">
        <f>Recycling!A9</f>
        <v>Denmark</v>
      </c>
      <c r="G10" s="43">
        <f>Recycling!G9</f>
        <v>66.868511265721139</v>
      </c>
      <c r="H10" s="44">
        <f>Recycling!H9</f>
        <v>251.13668460583375</v>
      </c>
      <c r="I10" s="18"/>
      <c r="J10" s="47"/>
      <c r="K10" s="55"/>
      <c r="L10" s="35"/>
      <c r="M10" s="26"/>
      <c r="N10" s="26"/>
      <c r="O10" s="28"/>
      <c r="P10" s="28" t="str">
        <f>Landfill!A9</f>
        <v>Denmark</v>
      </c>
      <c r="Q10" s="33">
        <f>Landfill!G9</f>
        <v>1.6</v>
      </c>
      <c r="R10" s="34">
        <f>Landfill!H9</f>
        <v>12.128</v>
      </c>
      <c r="S10" s="29"/>
      <c r="T10" s="56"/>
    </row>
    <row r="11" spans="1:20" ht="14.25" thickTop="1" thickBot="1">
      <c r="A11" s="46"/>
      <c r="B11" s="16"/>
      <c r="C11" s="16"/>
      <c r="D11" s="16"/>
      <c r="E11" s="21"/>
      <c r="F11" s="42" t="str">
        <f>Recycling!A10</f>
        <v>Estonia</v>
      </c>
      <c r="G11" s="43">
        <f>Recycling!G10</f>
        <v>59.018706328460951</v>
      </c>
      <c r="H11" s="44">
        <f>Recycling!H10</f>
        <v>146.30321840739441</v>
      </c>
      <c r="I11" s="18"/>
      <c r="J11" s="47"/>
      <c r="K11" s="55"/>
      <c r="L11" s="26"/>
      <c r="M11" s="26"/>
      <c r="N11" s="26"/>
      <c r="O11" s="28"/>
      <c r="P11" s="28" t="str">
        <f>Landfill!A10</f>
        <v>Estonia</v>
      </c>
      <c r="Q11" s="33">
        <f>Landfill!G10</f>
        <v>7.2852651139828941</v>
      </c>
      <c r="R11" s="34">
        <f>Landfill!H10</f>
        <v>26.008396456918934</v>
      </c>
      <c r="S11" s="29"/>
      <c r="T11" s="56"/>
    </row>
    <row r="12" spans="1:20" ht="14.25" thickTop="1" thickBot="1">
      <c r="A12" s="46"/>
      <c r="B12" s="16"/>
      <c r="C12" s="16"/>
      <c r="D12" s="16"/>
      <c r="E12" s="21"/>
      <c r="F12" s="42" t="str">
        <f>Recycling!A11</f>
        <v>Finland</v>
      </c>
      <c r="G12" s="43">
        <f>Recycling!G11</f>
        <v>64.526495136195891</v>
      </c>
      <c r="H12" s="44">
        <f>Recycling!H11</f>
        <v>170.98229344353578</v>
      </c>
      <c r="I12" s="18"/>
      <c r="J12" s="47"/>
      <c r="K12" s="55"/>
      <c r="L12" s="26"/>
      <c r="M12" s="26"/>
      <c r="N12" s="26"/>
      <c r="O12" s="28"/>
      <c r="P12" s="28" t="str">
        <f>Landfill!A11</f>
        <v>Finland</v>
      </c>
      <c r="Q12" s="33">
        <f>Landfill!G11</f>
        <v>8.7308092252790352</v>
      </c>
      <c r="R12" s="34">
        <f>Landfill!H11</f>
        <v>42.082500465844944</v>
      </c>
      <c r="S12" s="29"/>
      <c r="T12" s="56"/>
    </row>
    <row r="13" spans="1:20" ht="14.25" thickTop="1" thickBot="1">
      <c r="A13" s="46"/>
      <c r="B13" s="16"/>
      <c r="C13" s="16"/>
      <c r="D13" s="16"/>
      <c r="E13" s="21"/>
      <c r="F13" s="42" t="str">
        <f>Recycling!A12</f>
        <v>France</v>
      </c>
      <c r="G13" s="43">
        <f>Recycling!G12</f>
        <v>64.813912725319184</v>
      </c>
      <c r="H13" s="44">
        <f>Recycling!H12</f>
        <v>179.09718422812531</v>
      </c>
      <c r="I13" s="18"/>
      <c r="J13" s="47"/>
      <c r="K13" s="55"/>
      <c r="L13" s="26"/>
      <c r="M13" s="26"/>
      <c r="N13" s="26"/>
      <c r="O13" s="28"/>
      <c r="P13" s="28" t="str">
        <f>Landfill!A12</f>
        <v>France</v>
      </c>
      <c r="Q13" s="33">
        <f>Landfill!G12</f>
        <v>9.7518546305028906</v>
      </c>
      <c r="R13" s="34">
        <f>Landfill!H12</f>
        <v>49.636940069259708</v>
      </c>
      <c r="S13" s="29"/>
      <c r="T13" s="56"/>
    </row>
    <row r="14" spans="1:20" ht="14.25" thickTop="1" thickBot="1">
      <c r="A14" s="46"/>
      <c r="B14" s="16"/>
      <c r="C14" s="16"/>
      <c r="D14" s="16"/>
      <c r="E14" s="21"/>
      <c r="F14" s="42" t="str">
        <f>Recycling!A13</f>
        <v>Germany</v>
      </c>
      <c r="G14" s="43">
        <f>Recycling!G13</f>
        <v>69.177021588935119</v>
      </c>
      <c r="H14" s="44">
        <f>Recycling!H13</f>
        <v>190.48600658038097</v>
      </c>
      <c r="I14" s="18"/>
      <c r="J14" s="47"/>
      <c r="K14" s="55"/>
      <c r="L14" s="26"/>
      <c r="M14" s="26"/>
      <c r="N14" s="26"/>
      <c r="O14" s="28"/>
      <c r="P14" s="28" t="str">
        <f>Landfill!A13</f>
        <v>Germany</v>
      </c>
      <c r="Q14" s="33">
        <f>Landfill!G13</f>
        <v>0.2</v>
      </c>
      <c r="R14" s="34">
        <f>Landfill!H13</f>
        <v>1.236</v>
      </c>
      <c r="S14" s="29"/>
      <c r="T14" s="56"/>
    </row>
    <row r="15" spans="1:20" ht="14.25" thickTop="1" thickBot="1">
      <c r="A15" s="46"/>
      <c r="B15" s="16"/>
      <c r="C15" s="16"/>
      <c r="D15" s="16"/>
      <c r="E15" s="21"/>
      <c r="F15" s="42" t="str">
        <f>Recycling!A14</f>
        <v>Greece</v>
      </c>
      <c r="G15" s="43">
        <f>Recycling!G14</f>
        <v>59.611131803200337</v>
      </c>
      <c r="H15" s="44">
        <f>Recycling!H14</f>
        <v>205.57933912171029</v>
      </c>
      <c r="I15" s="18"/>
      <c r="J15" s="47"/>
      <c r="K15" s="55"/>
      <c r="L15" s="26"/>
      <c r="M15" s="26"/>
      <c r="N15" s="26"/>
      <c r="O15" s="28"/>
      <c r="P15" s="28" t="str">
        <f>Landfill!A14</f>
        <v>Greece</v>
      </c>
      <c r="Q15" s="33">
        <f>Landfill!G14</f>
        <v>24.529719886187365</v>
      </c>
      <c r="R15" s="34">
        <f>Landfill!H14</f>
        <v>124.85627422069369</v>
      </c>
      <c r="S15" s="29"/>
      <c r="T15" s="56"/>
    </row>
    <row r="16" spans="1:20" ht="14.25" thickTop="1" thickBot="1">
      <c r="A16" s="46"/>
      <c r="B16" s="16"/>
      <c r="C16" s="16"/>
      <c r="D16" s="16"/>
      <c r="E16" s="21"/>
      <c r="F16" s="42" t="str">
        <f>Recycling!A15</f>
        <v>Hungary</v>
      </c>
      <c r="G16" s="43">
        <f>Recycling!G15</f>
        <v>60.379256175800208</v>
      </c>
      <c r="H16" s="44">
        <f>Recycling!H15</f>
        <v>152.53986372316919</v>
      </c>
      <c r="I16" s="18"/>
      <c r="J16" s="47"/>
      <c r="K16" s="55"/>
      <c r="L16" s="26"/>
      <c r="M16" s="26"/>
      <c r="N16" s="26"/>
      <c r="O16" s="28"/>
      <c r="P16" s="28" t="str">
        <f>Landfill!A15</f>
        <v>Hungary</v>
      </c>
      <c r="Q16" s="33">
        <f>Landfill!G15</f>
        <v>21.51273272262582</v>
      </c>
      <c r="R16" s="34">
        <f>Landfill!H15</f>
        <v>82.824020982109417</v>
      </c>
      <c r="S16" s="29"/>
      <c r="T16" s="56"/>
    </row>
    <row r="17" spans="1:20" ht="14.25" thickTop="1" thickBot="1">
      <c r="A17" s="46"/>
      <c r="B17" s="16"/>
      <c r="C17" s="16"/>
      <c r="D17" s="16"/>
      <c r="E17" s="21"/>
      <c r="F17" s="42" t="str">
        <f>Recycling!A16</f>
        <v>Ireland</v>
      </c>
      <c r="G17" s="43">
        <f>Recycling!G16</f>
        <v>65.423092121328281</v>
      </c>
      <c r="H17" s="44">
        <f>Recycling!H16</f>
        <v>202.62068016901625</v>
      </c>
      <c r="I17" s="18"/>
      <c r="J17" s="47"/>
      <c r="K17" s="55"/>
      <c r="L17" s="26"/>
      <c r="M17" s="26"/>
      <c r="N17" s="26"/>
      <c r="O17" s="28"/>
      <c r="P17" s="28" t="str">
        <f>Landfill!A16</f>
        <v>Ireland</v>
      </c>
      <c r="Q17" s="33">
        <f>Landfill!G16</f>
        <v>10.793981853753778</v>
      </c>
      <c r="R17" s="34">
        <f>Landfill!H16</f>
        <v>63.252733662997137</v>
      </c>
      <c r="S17" s="29"/>
      <c r="T17" s="56"/>
    </row>
    <row r="18" spans="1:20" ht="14.25" thickTop="1" thickBot="1">
      <c r="A18" s="46"/>
      <c r="B18" s="16"/>
      <c r="C18" s="16"/>
      <c r="D18" s="16"/>
      <c r="E18" s="21"/>
      <c r="F18" s="42" t="str">
        <f>Recycling!A17</f>
        <v>Italy</v>
      </c>
      <c r="G18" s="43">
        <f>Recycling!G17</f>
        <v>64.593223521642045</v>
      </c>
      <c r="H18" s="44">
        <f>Recycling!H17</f>
        <v>172.78506921438685</v>
      </c>
      <c r="I18" s="18"/>
      <c r="J18" s="47"/>
      <c r="K18" s="55"/>
      <c r="L18" s="26"/>
      <c r="M18" s="26"/>
      <c r="N18" s="26"/>
      <c r="O18" s="28"/>
      <c r="P18" s="28" t="str">
        <f>Landfill!A17</f>
        <v>Italy</v>
      </c>
      <c r="Q18" s="33">
        <f>Landfill!G17</f>
        <v>12.130898807100586</v>
      </c>
      <c r="R18" s="34">
        <f>Landfill!H17</f>
        <v>59.198786178650863</v>
      </c>
      <c r="S18" s="29"/>
      <c r="T18" s="56"/>
    </row>
    <row r="19" spans="1:20" ht="14.25" thickTop="1" thickBot="1">
      <c r="A19" s="46"/>
      <c r="B19" s="16"/>
      <c r="C19" s="16"/>
      <c r="D19" s="16"/>
      <c r="E19" s="21"/>
      <c r="F19" s="42" t="str">
        <f>Recycling!A18</f>
        <v>Latvia</v>
      </c>
      <c r="G19" s="43">
        <f>Recycling!G18</f>
        <v>58.517549034016866</v>
      </c>
      <c r="H19" s="44">
        <f>Recycling!H18</f>
        <v>134.81796563944516</v>
      </c>
      <c r="I19" s="18"/>
      <c r="J19" s="47"/>
      <c r="K19" s="55"/>
      <c r="L19" s="26"/>
      <c r="M19" s="26"/>
      <c r="N19" s="26"/>
      <c r="O19" s="28"/>
      <c r="P19" s="28" t="str">
        <f>Landfill!A18</f>
        <v>Latvia</v>
      </c>
      <c r="Q19" s="33">
        <f>Landfill!G18</f>
        <v>26.221524839557958</v>
      </c>
      <c r="R19" s="34">
        <f>Landfill!H18</f>
        <v>85.219955728563363</v>
      </c>
      <c r="S19" s="29"/>
      <c r="T19" s="56"/>
    </row>
    <row r="20" spans="1:20" ht="14.25" thickTop="1" thickBot="1">
      <c r="A20" s="46"/>
      <c r="B20" s="16"/>
      <c r="C20" s="16"/>
      <c r="D20" s="16"/>
      <c r="E20" s="21"/>
      <c r="F20" s="42" t="str">
        <f>Recycling!A19</f>
        <v>Lithuania</v>
      </c>
      <c r="G20" s="43">
        <f>Recycling!G19</f>
        <v>60.919451247909905</v>
      </c>
      <c r="H20" s="44">
        <f>Recycling!H19</f>
        <v>169.2187760965501</v>
      </c>
      <c r="I20" s="18"/>
      <c r="J20" s="47"/>
      <c r="K20" s="55"/>
      <c r="L20" s="26"/>
      <c r="M20" s="26"/>
      <c r="N20" s="26"/>
      <c r="O20" s="28"/>
      <c r="P20" s="28" t="str">
        <f>Landfill!A19</f>
        <v>Lithuania</v>
      </c>
      <c r="Q20" s="33">
        <f>Landfill!G19</f>
        <v>20.496020751394006</v>
      </c>
      <c r="R20" s="34">
        <f>Landfill!H19</f>
        <v>88.747769853536042</v>
      </c>
      <c r="S20" s="29"/>
      <c r="T20" s="56"/>
    </row>
    <row r="21" spans="1:20" ht="14.25" thickTop="1" thickBot="1">
      <c r="A21" s="46"/>
      <c r="B21" s="16"/>
      <c r="C21" s="16"/>
      <c r="D21" s="16"/>
      <c r="E21" s="21"/>
      <c r="F21" s="42" t="str">
        <f>Recycling!A20</f>
        <v>Luxembourg</v>
      </c>
      <c r="G21" s="43">
        <f>Recycling!G20</f>
        <v>70</v>
      </c>
      <c r="H21" s="44">
        <f>Recycling!H20</f>
        <v>184.80000000000004</v>
      </c>
      <c r="I21" s="18"/>
      <c r="J21" s="47"/>
      <c r="K21" s="55"/>
      <c r="L21" s="26"/>
      <c r="M21" s="26"/>
      <c r="N21" s="26"/>
      <c r="O21" s="28"/>
      <c r="P21" s="28" t="str">
        <f>Landfill!A20</f>
        <v>Luxembourg</v>
      </c>
      <c r="Q21" s="33">
        <f>Landfill!G20</f>
        <v>5</v>
      </c>
      <c r="R21" s="34">
        <f>Landfill!H20</f>
        <v>30.8</v>
      </c>
      <c r="S21" s="29"/>
      <c r="T21" s="56"/>
    </row>
    <row r="22" spans="1:20" ht="14.25" thickTop="1" thickBot="1">
      <c r="A22" s="46"/>
      <c r="B22" s="16"/>
      <c r="C22" s="16"/>
      <c r="D22" s="16"/>
      <c r="E22" s="21"/>
      <c r="F22" s="42" t="str">
        <f>Recycling!A21</f>
        <v>Malta</v>
      </c>
      <c r="G22" s="43">
        <f>Recycling!G21</f>
        <v>58.172838301687896</v>
      </c>
      <c r="H22" s="44">
        <f>Recycling!H21</f>
        <v>250.96297018987258</v>
      </c>
      <c r="I22" s="18"/>
      <c r="J22" s="47"/>
      <c r="K22" s="55"/>
      <c r="L22" s="26"/>
      <c r="M22" s="26"/>
      <c r="N22" s="26"/>
      <c r="O22" s="28"/>
      <c r="P22" s="28" t="str">
        <f>Landfill!A21</f>
        <v>Malta</v>
      </c>
      <c r="Q22" s="33">
        <f>Landfill!G21</f>
        <v>24.08459599741402</v>
      </c>
      <c r="R22" s="34">
        <f>Landfill!H21</f>
        <v>144.50757598448413</v>
      </c>
      <c r="S22" s="29"/>
      <c r="T22" s="56"/>
    </row>
    <row r="23" spans="1:20" ht="14.25" thickTop="1" thickBot="1">
      <c r="A23" s="46"/>
      <c r="B23" s="16"/>
      <c r="C23" s="16"/>
      <c r="D23" s="16"/>
      <c r="E23" s="21"/>
      <c r="F23" s="42" t="str">
        <f>Recycling!A22</f>
        <v>Netherlands</v>
      </c>
      <c r="G23" s="43">
        <f>Recycling!G22</f>
        <v>67.133303899930254</v>
      </c>
      <c r="H23" s="44">
        <f>Recycling!H22</f>
        <v>173.20748844736758</v>
      </c>
      <c r="I23" s="18"/>
      <c r="J23" s="47"/>
      <c r="K23" s="55"/>
      <c r="L23" s="26"/>
      <c r="M23" s="26"/>
      <c r="N23" s="26"/>
      <c r="O23" s="28"/>
      <c r="P23" s="28" t="str">
        <f>Landfill!A22</f>
        <v>Netherlands</v>
      </c>
      <c r="Q23" s="33">
        <f>Landfill!G22</f>
        <v>1.5</v>
      </c>
      <c r="R23" s="34">
        <f>Landfill!H22</f>
        <v>7.9049999999999994</v>
      </c>
      <c r="S23" s="29"/>
      <c r="T23" s="56"/>
    </row>
    <row r="24" spans="1:20" ht="14.25" thickTop="1" thickBot="1">
      <c r="A24" s="46"/>
      <c r="B24" s="16"/>
      <c r="C24" s="16"/>
      <c r="D24" s="16"/>
      <c r="E24" s="21"/>
      <c r="F24" s="42" t="str">
        <f>Recycling!A23</f>
        <v>Poland</v>
      </c>
      <c r="G24" s="43">
        <f>Recycling!G23</f>
        <v>59.92116658276467</v>
      </c>
      <c r="H24" s="44">
        <f>Recycling!H23</f>
        <v>109.01442689488009</v>
      </c>
      <c r="I24" s="18"/>
      <c r="J24" s="47"/>
      <c r="K24" s="55"/>
      <c r="L24" s="26"/>
      <c r="M24" s="26"/>
      <c r="N24" s="26"/>
      <c r="O24" s="28"/>
      <c r="P24" s="28" t="str">
        <f>Landfill!A23</f>
        <v>Poland</v>
      </c>
      <c r="Q24" s="33">
        <f>Landfill!G23</f>
        <v>18.236592399232102</v>
      </c>
      <c r="R24" s="34">
        <f>Landfill!H23</f>
        <v>49.60353132591132</v>
      </c>
      <c r="S24" s="29"/>
      <c r="T24" s="56"/>
    </row>
    <row r="25" spans="1:20" ht="14.25" thickTop="1" thickBot="1">
      <c r="A25" s="46"/>
      <c r="B25" s="16"/>
      <c r="C25" s="16"/>
      <c r="D25" s="16"/>
      <c r="E25" s="21"/>
      <c r="F25" s="42" t="str">
        <f>Recycling!A24</f>
        <v>Portugal</v>
      </c>
      <c r="G25" s="43">
        <f>Recycling!G24</f>
        <v>60.988596778466203</v>
      </c>
      <c r="H25" s="44">
        <f>Recycling!H24</f>
        <v>176.72165659354812</v>
      </c>
      <c r="I25" s="18"/>
      <c r="J25" s="47"/>
      <c r="K25" s="55"/>
      <c r="L25" s="26"/>
      <c r="M25" s="26"/>
      <c r="N25" s="26"/>
      <c r="O25" s="28"/>
      <c r="P25" s="28" t="str">
        <f>Landfill!A24</f>
        <v>Portugal</v>
      </c>
      <c r="Q25" s="33">
        <f>Landfill!G24</f>
        <v>16.681503931886624</v>
      </c>
      <c r="R25" s="34">
        <f>Landfill!H24</f>
        <v>75.56721281144641</v>
      </c>
      <c r="S25" s="29"/>
      <c r="T25" s="56"/>
    </row>
    <row r="26" spans="1:20" ht="14.25" thickTop="1" thickBot="1">
      <c r="A26" s="46"/>
      <c r="B26" s="16"/>
      <c r="C26" s="16"/>
      <c r="D26" s="16"/>
      <c r="E26" s="21"/>
      <c r="F26" s="42" t="str">
        <f>Recycling!A25</f>
        <v>Romania</v>
      </c>
      <c r="G26" s="43">
        <f>Recycling!G25</f>
        <v>56.298914953005607</v>
      </c>
      <c r="H26" s="44">
        <f>Recycling!H25</f>
        <v>111.00075601936575</v>
      </c>
      <c r="I26" s="18"/>
      <c r="J26" s="47"/>
      <c r="K26" s="55"/>
      <c r="L26" s="26"/>
      <c r="M26" s="26"/>
      <c r="N26" s="26"/>
      <c r="O26" s="28"/>
      <c r="P26" s="28" t="str">
        <f>Landfill!A25</f>
        <v>Romania</v>
      </c>
      <c r="Q26" s="33">
        <f>Landfill!G25</f>
        <v>25.930794593086908</v>
      </c>
      <c r="R26" s="34">
        <f>Landfill!H25</f>
        <v>65.864218266440744</v>
      </c>
      <c r="S26" s="29"/>
      <c r="T26" s="56"/>
    </row>
    <row r="27" spans="1:20" ht="14.25" thickTop="1" thickBot="1">
      <c r="A27" s="46"/>
      <c r="B27" s="16"/>
      <c r="C27" s="16"/>
      <c r="D27" s="16"/>
      <c r="E27" s="21"/>
      <c r="F27" s="42" t="str">
        <f>Recycling!A26</f>
        <v>Slovakia</v>
      </c>
      <c r="G27" s="43">
        <f>Recycling!G26</f>
        <v>57.480528414201629</v>
      </c>
      <c r="H27" s="44">
        <f>Recycling!H26</f>
        <v>136.48750379041277</v>
      </c>
      <c r="I27" s="18"/>
      <c r="J27" s="47"/>
      <c r="K27" s="55"/>
      <c r="L27" s="26"/>
      <c r="M27" s="26"/>
      <c r="N27" s="26"/>
      <c r="O27" s="28"/>
      <c r="P27" s="28" t="str">
        <f>Landfill!A26</f>
        <v>Slovakia</v>
      </c>
      <c r="Q27" s="33">
        <f>Landfill!G26</f>
        <v>22.287140741155945</v>
      </c>
      <c r="R27" s="34">
        <f>Landfill!H26</f>
        <v>71.541721779110588</v>
      </c>
      <c r="S27" s="29"/>
      <c r="T27" s="56"/>
    </row>
    <row r="28" spans="1:20" ht="14.25" thickTop="1" thickBot="1">
      <c r="A28" s="46"/>
      <c r="B28" s="16"/>
      <c r="C28" s="16"/>
      <c r="D28" s="16"/>
      <c r="E28" s="21"/>
      <c r="F28" s="42" t="str">
        <f>Recycling!A27</f>
        <v>Slovenia</v>
      </c>
      <c r="G28" s="43">
        <f>Recycling!G27</f>
        <v>64.533308796458826</v>
      </c>
      <c r="H28" s="44">
        <f>Recycling!H27</f>
        <v>153.21610599929789</v>
      </c>
      <c r="I28" s="18"/>
      <c r="J28" s="47"/>
      <c r="K28" s="55"/>
      <c r="L28" s="26"/>
      <c r="M28" s="26"/>
      <c r="N28" s="26"/>
      <c r="O28" s="28"/>
      <c r="P28" s="28" t="str">
        <f>Landfill!A27</f>
        <v>Slovenia</v>
      </c>
      <c r="Q28" s="33">
        <f>Landfill!G27</f>
        <v>10.374410882040561</v>
      </c>
      <c r="R28" s="34">
        <f>Landfill!H27</f>
        <v>44.817455010415223</v>
      </c>
      <c r="S28" s="29"/>
      <c r="T28" s="56"/>
    </row>
    <row r="29" spans="1:20" ht="14.25" thickTop="1" thickBot="1">
      <c r="A29" s="46"/>
      <c r="B29" s="16"/>
      <c r="C29" s="16"/>
      <c r="D29" s="16"/>
      <c r="E29" s="21"/>
      <c r="F29" s="42" t="str">
        <f>Recycling!A28</f>
        <v>Spain</v>
      </c>
      <c r="G29" s="43">
        <f>Recycling!G28</f>
        <v>62.51851216994573</v>
      </c>
      <c r="H29" s="44">
        <f>Recycling!H28</f>
        <v>163.04447206073607</v>
      </c>
      <c r="I29" s="18"/>
      <c r="J29" s="47"/>
      <c r="K29" s="55"/>
      <c r="L29" s="26"/>
      <c r="M29" s="26"/>
      <c r="N29" s="26"/>
      <c r="O29" s="28"/>
      <c r="P29" s="28" t="str">
        <f>Landfill!A28</f>
        <v>Spain</v>
      </c>
      <c r="Q29" s="33">
        <f>Landfill!G28</f>
        <v>18.038867793623076</v>
      </c>
      <c r="R29" s="34">
        <f>Landfill!H28</f>
        <v>78.469074902260374</v>
      </c>
      <c r="S29" s="29"/>
      <c r="T29" s="56"/>
    </row>
    <row r="30" spans="1:20" ht="14.25" thickTop="1" thickBot="1">
      <c r="A30" s="46"/>
      <c r="B30" s="16"/>
      <c r="C30" s="16"/>
      <c r="D30" s="16"/>
      <c r="E30" s="21"/>
      <c r="F30" s="42" t="str">
        <f>Recycling!A29</f>
        <v>Sweden</v>
      </c>
      <c r="G30" s="43">
        <f>Recycling!G29</f>
        <v>67.424616189779243</v>
      </c>
      <c r="H30" s="44">
        <f>Recycling!H29</f>
        <v>142.68018108876691</v>
      </c>
      <c r="I30" s="18"/>
      <c r="J30" s="47"/>
      <c r="K30" s="55"/>
      <c r="L30" s="26"/>
      <c r="M30" s="26"/>
      <c r="N30" s="26"/>
      <c r="O30" s="28"/>
      <c r="P30" s="28" t="str">
        <f>Landfill!A29</f>
        <v>Sweden</v>
      </c>
      <c r="Q30" s="33">
        <f>Landfill!G29</f>
        <v>0.6</v>
      </c>
      <c r="R30" s="34">
        <f>Landfill!H29</f>
        <v>2.6280000000000001</v>
      </c>
      <c r="S30" s="29"/>
      <c r="T30" s="56"/>
    </row>
    <row r="31" spans="1:20" ht="14.25" thickTop="1" thickBot="1">
      <c r="A31" s="46"/>
      <c r="B31" s="16"/>
      <c r="C31" s="16"/>
      <c r="D31" s="16"/>
      <c r="E31" s="21"/>
      <c r="F31" s="42" t="str">
        <f>Recycling!A30</f>
        <v>United Kingdom</v>
      </c>
      <c r="G31" s="43">
        <f>Recycling!G30</f>
        <v>65.904130831640543</v>
      </c>
      <c r="H31" s="44">
        <f>Recycling!H30</f>
        <v>164.34208939149261</v>
      </c>
      <c r="I31" s="18"/>
      <c r="J31" s="47"/>
      <c r="K31" s="55"/>
      <c r="L31" s="26"/>
      <c r="M31" s="26"/>
      <c r="N31" s="26"/>
      <c r="O31" s="28"/>
      <c r="P31" s="28" t="str">
        <f>Landfill!A30</f>
        <v>United Kingdom</v>
      </c>
      <c r="Q31" s="33">
        <f>Landfill!G30</f>
        <v>10.750685178568155</v>
      </c>
      <c r="R31" s="34">
        <f>Landfill!H30</f>
        <v>51.818302560698505</v>
      </c>
      <c r="S31" s="29"/>
      <c r="T31" s="56"/>
    </row>
    <row r="32" spans="1:20" ht="14.25" thickTop="1" thickBot="1">
      <c r="A32" s="75"/>
      <c r="B32" s="19"/>
      <c r="C32" s="19"/>
      <c r="D32" s="19"/>
      <c r="E32" s="76"/>
      <c r="F32" s="76" t="s">
        <v>89</v>
      </c>
      <c r="G32" s="83">
        <f>B7*100</f>
        <v>65</v>
      </c>
      <c r="H32" s="84">
        <f>Recycling!H31</f>
        <v>165.99015908713156</v>
      </c>
      <c r="I32" s="76"/>
      <c r="J32" s="77"/>
      <c r="K32" s="78"/>
      <c r="L32" s="27"/>
      <c r="M32" s="27"/>
      <c r="N32" s="27"/>
      <c r="O32" s="79"/>
      <c r="P32" s="79" t="s">
        <v>89</v>
      </c>
      <c r="Q32" s="83">
        <f>L7*100</f>
        <v>10</v>
      </c>
      <c r="R32" s="84">
        <f>Landfill!H31</f>
        <v>47.425759739187505</v>
      </c>
      <c r="S32" s="80"/>
      <c r="T32" s="81"/>
    </row>
    <row r="33" spans="1:20" ht="13.5" thickTop="1">
      <c r="A33" s="75"/>
      <c r="B33" s="19"/>
      <c r="C33" s="19"/>
      <c r="D33" s="19"/>
      <c r="E33" s="76"/>
      <c r="F33" s="76"/>
      <c r="G33" s="76"/>
      <c r="H33" s="76"/>
      <c r="I33" s="76"/>
      <c r="J33" s="77"/>
      <c r="K33" s="78"/>
      <c r="L33" s="27"/>
      <c r="M33" s="27"/>
      <c r="N33" s="27"/>
      <c r="O33" s="79"/>
      <c r="P33" s="79"/>
      <c r="Q33" s="79"/>
      <c r="R33" s="79"/>
      <c r="S33" s="80"/>
      <c r="T33" s="81"/>
    </row>
    <row r="34" spans="1:20">
      <c r="A34" s="75"/>
      <c r="B34" s="19"/>
      <c r="C34" s="19"/>
      <c r="D34" s="19"/>
      <c r="E34" s="76"/>
      <c r="F34" s="76"/>
      <c r="G34" s="76"/>
      <c r="H34" s="76"/>
      <c r="I34" s="76"/>
      <c r="J34" s="77"/>
      <c r="K34" s="78"/>
      <c r="L34" s="27"/>
      <c r="M34" s="27"/>
      <c r="N34" s="27"/>
      <c r="O34" s="79"/>
      <c r="P34" s="79"/>
      <c r="Q34" s="79"/>
      <c r="R34" s="79"/>
      <c r="S34" s="80"/>
      <c r="T34" s="81"/>
    </row>
    <row r="35" spans="1:20" ht="13.5" thickBot="1">
      <c r="A35" s="50"/>
      <c r="B35" s="51"/>
      <c r="C35" s="51"/>
      <c r="D35" s="51"/>
      <c r="E35" s="52"/>
      <c r="F35" s="52"/>
      <c r="G35" s="52"/>
      <c r="H35" s="52"/>
      <c r="I35" s="52"/>
      <c r="J35" s="53"/>
      <c r="K35" s="59" t="s">
        <v>84</v>
      </c>
      <c r="L35" s="60"/>
      <c r="M35" s="60"/>
      <c r="N35" s="60"/>
      <c r="O35" s="61"/>
      <c r="P35" s="62"/>
      <c r="Q35" s="62"/>
      <c r="R35" s="62"/>
      <c r="S35" s="61"/>
      <c r="T35" s="63"/>
    </row>
    <row r="36" spans="1:20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</row>
    <row r="37" spans="1:20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</row>
    <row r="38" spans="1:20">
      <c r="A38" s="67"/>
      <c r="B38" s="68"/>
      <c r="C38" s="68" t="s">
        <v>70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</row>
    <row r="39" spans="1:20" ht="14.25">
      <c r="A39" s="67"/>
      <c r="B39" s="68"/>
      <c r="C39" s="68"/>
      <c r="D39" s="70" t="s">
        <v>71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</row>
    <row r="40" spans="1:20">
      <c r="A40" s="67"/>
      <c r="B40" s="68"/>
      <c r="C40" s="68"/>
      <c r="D40" s="68"/>
      <c r="E40" s="71" t="s">
        <v>78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</row>
    <row r="41" spans="1:20">
      <c r="A41" s="67"/>
      <c r="B41" s="68"/>
      <c r="C41" s="68"/>
      <c r="D41" s="68"/>
      <c r="E41" s="71" t="s">
        <v>79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9"/>
    </row>
    <row r="42" spans="1:20">
      <c r="A42" s="67"/>
      <c r="B42" s="68"/>
      <c r="C42" s="68"/>
      <c r="D42" s="68"/>
      <c r="E42" s="71" t="s">
        <v>80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</row>
    <row r="43" spans="1:20">
      <c r="A43" s="67"/>
      <c r="B43" s="68"/>
      <c r="C43" s="68"/>
      <c r="D43" s="68"/>
      <c r="E43" s="71" t="s">
        <v>72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</row>
    <row r="44" spans="1:20">
      <c r="A44" s="67"/>
      <c r="B44" s="68"/>
      <c r="C44" s="68"/>
      <c r="D44" s="68"/>
      <c r="E44" s="71" t="s">
        <v>73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</row>
    <row r="45" spans="1:20" ht="14.25">
      <c r="A45" s="67"/>
      <c r="B45" s="68"/>
      <c r="C45" s="68"/>
      <c r="D45" s="70" t="s">
        <v>81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9"/>
    </row>
    <row r="46" spans="1:20">
      <c r="A46" s="67"/>
      <c r="B46" s="68"/>
      <c r="C46" s="68"/>
      <c r="D46" s="68"/>
      <c r="E46" s="71" t="s">
        <v>74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</row>
    <row r="47" spans="1:20">
      <c r="A47" s="67"/>
      <c r="B47" s="68"/>
      <c r="C47" s="68"/>
      <c r="D47" s="68"/>
      <c r="E47" s="71" t="s">
        <v>75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/>
    </row>
    <row r="48" spans="1:20">
      <c r="A48" s="67"/>
      <c r="B48" s="68"/>
      <c r="C48" s="68"/>
      <c r="D48" s="68"/>
      <c r="E48" s="71" t="s">
        <v>76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</row>
    <row r="49" spans="1:20">
      <c r="A49" s="67"/>
      <c r="B49" s="68"/>
      <c r="C49" s="68"/>
      <c r="D49" s="68"/>
      <c r="E49" s="71" t="s">
        <v>77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</row>
    <row r="50" spans="1:20" ht="14.25">
      <c r="A50" s="67"/>
      <c r="B50" s="68"/>
      <c r="C50" s="68"/>
      <c r="D50" s="70" t="s">
        <v>82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</row>
    <row r="51" spans="1:20" ht="13.5" thickBo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</row>
  </sheetData>
  <mergeCells count="6">
    <mergeCell ref="Q1:S2"/>
    <mergeCell ref="B5:C6"/>
    <mergeCell ref="L5:M6"/>
    <mergeCell ref="A1:F2"/>
    <mergeCell ref="K1:P2"/>
    <mergeCell ref="G1:I2"/>
  </mergeCells>
  <pageMargins left="0" right="0" top="0.02" bottom="0.75" header="0" footer="0.3"/>
  <pageSetup paperSize="9" scale="7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zoomScale="70" zoomScaleNormal="70" workbookViewId="0">
      <selection activeCell="G32" sqref="G32"/>
    </sheetView>
  </sheetViews>
  <sheetFormatPr defaultRowHeight="12.75"/>
  <cols>
    <col min="1" max="1" width="14.28515625" bestFit="1" customWidth="1"/>
    <col min="2" max="2" width="16.42578125" bestFit="1" customWidth="1"/>
    <col min="3" max="3" width="9.7109375" bestFit="1" customWidth="1"/>
    <col min="4" max="4" width="10.140625" bestFit="1" customWidth="1"/>
    <col min="5" max="5" width="10.140625" customWidth="1"/>
    <col min="6" max="6" width="9.85546875" bestFit="1" customWidth="1"/>
    <col min="7" max="8" width="18.5703125" customWidth="1"/>
    <col min="9" max="9" width="18.28515625" bestFit="1" customWidth="1"/>
    <col min="10" max="10" width="9.28515625" bestFit="1" customWidth="1"/>
    <col min="11" max="12" width="12.5703125" bestFit="1" customWidth="1"/>
    <col min="13" max="13" width="11.5703125" bestFit="1" customWidth="1"/>
    <col min="14" max="15" width="12.5703125" bestFit="1" customWidth="1"/>
    <col min="16" max="17" width="9.28515625" bestFit="1" customWidth="1"/>
    <col min="18" max="18" width="10.140625" bestFit="1" customWidth="1"/>
    <col min="19" max="19" width="9.7109375" bestFit="1" customWidth="1"/>
    <col min="20" max="25" width="10.140625" bestFit="1" customWidth="1"/>
  </cols>
  <sheetData>
    <row r="1" spans="1:25" s="6" customFormat="1">
      <c r="B1" s="6" t="s">
        <v>34</v>
      </c>
      <c r="C1" s="6" t="s">
        <v>28</v>
      </c>
      <c r="D1" s="6" t="s">
        <v>33</v>
      </c>
      <c r="E1" s="6" t="s">
        <v>30</v>
      </c>
      <c r="F1" s="2" t="s">
        <v>39</v>
      </c>
      <c r="G1" s="9" t="s">
        <v>58</v>
      </c>
      <c r="H1" s="9" t="s">
        <v>64</v>
      </c>
      <c r="I1" s="6" t="s">
        <v>35</v>
      </c>
      <c r="O1" s="2"/>
      <c r="P1" s="2"/>
    </row>
    <row r="2" spans="1:25" s="6" customFormat="1">
      <c r="F2" s="2"/>
      <c r="G2" s="9"/>
      <c r="H2" s="9"/>
      <c r="I2" s="6" t="s">
        <v>41</v>
      </c>
      <c r="J2" s="6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6" t="s">
        <v>47</v>
      </c>
      <c r="P2" s="6" t="s">
        <v>48</v>
      </c>
      <c r="Q2" s="6" t="s">
        <v>49</v>
      </c>
      <c r="R2" s="6" t="s">
        <v>50</v>
      </c>
      <c r="S2" s="6" t="s">
        <v>51</v>
      </c>
      <c r="T2" s="6" t="s">
        <v>52</v>
      </c>
      <c r="U2" s="6" t="s">
        <v>53</v>
      </c>
      <c r="V2" s="6" t="s">
        <v>54</v>
      </c>
      <c r="W2" s="6" t="s">
        <v>55</v>
      </c>
      <c r="X2" s="6" t="s">
        <v>56</v>
      </c>
      <c r="Y2" s="6" t="s">
        <v>57</v>
      </c>
    </row>
    <row r="3" spans="1:25">
      <c r="A3" s="1" t="s">
        <v>19</v>
      </c>
      <c r="B3" s="1">
        <v>566</v>
      </c>
      <c r="C3">
        <v>8551081</v>
      </c>
      <c r="D3" s="3">
        <f t="shared" ref="D3:D30" si="0">C3*B3/1000000</f>
        <v>4839.911846</v>
      </c>
      <c r="E3" s="3">
        <v>51.119033956057713</v>
      </c>
      <c r="F3">
        <v>56.1</v>
      </c>
      <c r="G3" s="10">
        <f>Y42</f>
        <v>68.020790455475137</v>
      </c>
      <c r="H3" s="15">
        <f>B3*(1-G3/100)</f>
        <v>181.00232602201075</v>
      </c>
      <c r="I3" s="3">
        <f t="shared" ref="I3:Y3" si="1">$D3*I42/100</f>
        <v>3387.9382922</v>
      </c>
      <c r="J3" s="3">
        <f t="shared" si="1"/>
        <v>3229.0427880074985</v>
      </c>
      <c r="K3" s="3">
        <f t="shared" si="1"/>
        <v>3285.4514385944535</v>
      </c>
      <c r="L3" s="3">
        <f t="shared" si="1"/>
        <v>3292.6773065322336</v>
      </c>
      <c r="M3" s="3">
        <f t="shared" si="1"/>
        <v>3292.1421795286087</v>
      </c>
      <c r="N3" s="3">
        <f t="shared" si="1"/>
        <v>3292.1462924882608</v>
      </c>
      <c r="O3" s="3">
        <f t="shared" si="1"/>
        <v>3292.1462949973788</v>
      </c>
      <c r="P3" s="3">
        <f t="shared" si="1"/>
        <v>3292.1462949973788</v>
      </c>
      <c r="Q3" s="3">
        <f t="shared" si="1"/>
        <v>3292.1462949973788</v>
      </c>
      <c r="R3" s="3">
        <f t="shared" si="1"/>
        <v>3292.1462949973788</v>
      </c>
      <c r="S3" s="3">
        <f t="shared" si="1"/>
        <v>3292.1462949973788</v>
      </c>
      <c r="T3" s="3">
        <f t="shared" si="1"/>
        <v>3292.1462949973788</v>
      </c>
      <c r="U3" s="3">
        <f t="shared" si="1"/>
        <v>3292.1462949973788</v>
      </c>
      <c r="V3" s="3">
        <f t="shared" si="1"/>
        <v>3292.1462949973788</v>
      </c>
      <c r="W3" s="3">
        <f t="shared" si="1"/>
        <v>3292.1462949973788</v>
      </c>
      <c r="X3" s="3">
        <f t="shared" si="1"/>
        <v>3292.1462949973788</v>
      </c>
      <c r="Y3" s="3">
        <f t="shared" si="1"/>
        <v>3292.1462949973788</v>
      </c>
    </row>
    <row r="4" spans="1:25">
      <c r="A4" s="1" t="s">
        <v>0</v>
      </c>
      <c r="B4" s="1">
        <v>435</v>
      </c>
      <c r="C4">
        <v>11336943</v>
      </c>
      <c r="D4" s="3">
        <f t="shared" si="0"/>
        <v>4931.570205</v>
      </c>
      <c r="E4" s="3">
        <v>47.161920104917172</v>
      </c>
      <c r="F4">
        <v>55</v>
      </c>
      <c r="G4" s="10">
        <f t="shared" ref="G4:G30" si="2">Y43</f>
        <v>67.733931101144037</v>
      </c>
      <c r="H4" s="15">
        <f t="shared" ref="H4:H30" si="3">B4*(1-G4/100)</f>
        <v>140.35739971002343</v>
      </c>
      <c r="I4" s="3">
        <f t="shared" ref="I4:Y4" si="4">$D4*I43/100</f>
        <v>3452.0991434999996</v>
      </c>
      <c r="J4" s="3">
        <f t="shared" si="4"/>
        <v>3267.3868799604847</v>
      </c>
      <c r="K4" s="3">
        <f t="shared" si="4"/>
        <v>3332.5796941115213</v>
      </c>
      <c r="L4" s="3">
        <f t="shared" si="4"/>
        <v>3340.9626452787275</v>
      </c>
      <c r="M4" s="3">
        <f t="shared" si="4"/>
        <v>3340.3415886825296</v>
      </c>
      <c r="N4" s="3">
        <f t="shared" si="4"/>
        <v>3340.3463619473096</v>
      </c>
      <c r="O4" s="3">
        <f t="shared" si="4"/>
        <v>3340.3463648592478</v>
      </c>
      <c r="P4" s="3">
        <f t="shared" si="4"/>
        <v>3340.3463648592478</v>
      </c>
      <c r="Q4" s="3">
        <f t="shared" si="4"/>
        <v>3340.3463648592478</v>
      </c>
      <c r="R4" s="3">
        <f t="shared" si="4"/>
        <v>3340.3463648592478</v>
      </c>
      <c r="S4" s="3">
        <f t="shared" si="4"/>
        <v>3340.3463648592478</v>
      </c>
      <c r="T4" s="3">
        <f t="shared" si="4"/>
        <v>3340.3463648592478</v>
      </c>
      <c r="U4" s="3">
        <f t="shared" si="4"/>
        <v>3340.3463648592478</v>
      </c>
      <c r="V4" s="3">
        <f t="shared" si="4"/>
        <v>3340.3463648592478</v>
      </c>
      <c r="W4" s="3">
        <f t="shared" si="4"/>
        <v>3340.3463648592478</v>
      </c>
      <c r="X4" s="3">
        <f t="shared" si="4"/>
        <v>3340.3463648592478</v>
      </c>
      <c r="Y4" s="3">
        <f t="shared" si="4"/>
        <v>3340.3463648592478</v>
      </c>
    </row>
    <row r="5" spans="1:25">
      <c r="A5" s="1" t="s">
        <v>1</v>
      </c>
      <c r="B5" s="1">
        <v>442</v>
      </c>
      <c r="C5">
        <v>7199931</v>
      </c>
      <c r="D5" s="3">
        <f t="shared" si="0"/>
        <v>3182.369502</v>
      </c>
      <c r="E5" s="3">
        <v>7.7552132096821493</v>
      </c>
      <c r="F5">
        <v>28.5</v>
      </c>
      <c r="G5" s="10">
        <f t="shared" si="2"/>
        <v>60.335581573483566</v>
      </c>
      <c r="H5" s="15">
        <f t="shared" si="3"/>
        <v>175.31672944520264</v>
      </c>
      <c r="I5" s="3">
        <f t="shared" ref="I5:Y5" si="5">$D5*I44/100</f>
        <v>2227.6586514000001</v>
      </c>
      <c r="J5" s="3">
        <f t="shared" si="5"/>
        <v>1736.5253041254318</v>
      </c>
      <c r="K5" s="3">
        <f t="shared" si="5"/>
        <v>1899.8967229252403</v>
      </c>
      <c r="L5" s="3">
        <f t="shared" si="5"/>
        <v>1921.7110106084015</v>
      </c>
      <c r="M5" s="3">
        <f t="shared" si="5"/>
        <v>1920.0886742110004</v>
      </c>
      <c r="N5" s="3">
        <f t="shared" si="5"/>
        <v>1920.1011392445391</v>
      </c>
      <c r="O5" s="3">
        <f t="shared" si="5"/>
        <v>1920.1011468488725</v>
      </c>
      <c r="P5" s="3">
        <f t="shared" si="5"/>
        <v>1920.1011468488725</v>
      </c>
      <c r="Q5" s="3">
        <f t="shared" si="5"/>
        <v>1920.1011468488725</v>
      </c>
      <c r="R5" s="3">
        <f t="shared" si="5"/>
        <v>1920.1011468488725</v>
      </c>
      <c r="S5" s="3">
        <f t="shared" si="5"/>
        <v>1920.1011468488725</v>
      </c>
      <c r="T5" s="3">
        <f t="shared" si="5"/>
        <v>1920.1011468488725</v>
      </c>
      <c r="U5" s="3">
        <f t="shared" si="5"/>
        <v>1920.1011468488725</v>
      </c>
      <c r="V5" s="3">
        <f t="shared" si="5"/>
        <v>1920.1011468488725</v>
      </c>
      <c r="W5" s="3">
        <f t="shared" si="5"/>
        <v>1920.1011468488725</v>
      </c>
      <c r="X5" s="3">
        <f t="shared" si="5"/>
        <v>1920.1011468488725</v>
      </c>
      <c r="Y5" s="3">
        <f t="shared" si="5"/>
        <v>1920.1011468488725</v>
      </c>
    </row>
    <row r="6" spans="1:25">
      <c r="A6" s="1" t="s">
        <v>10</v>
      </c>
      <c r="B6" s="1">
        <v>387</v>
      </c>
      <c r="C6">
        <v>4244995</v>
      </c>
      <c r="D6" s="3">
        <f t="shared" si="0"/>
        <v>1642.8130650000001</v>
      </c>
      <c r="E6" s="3">
        <v>13.465033527719113</v>
      </c>
      <c r="F6">
        <v>14.9</v>
      </c>
      <c r="G6" s="10">
        <f t="shared" si="2"/>
        <v>57.79361035537481</v>
      </c>
      <c r="H6" s="15">
        <f t="shared" si="3"/>
        <v>163.33872792469947</v>
      </c>
      <c r="I6" s="3">
        <f t="shared" ref="I6:Y6" si="6">$D6*I45/100</f>
        <v>1149.9691455</v>
      </c>
      <c r="J6" s="3">
        <f t="shared" si="6"/>
        <v>828.18146584628698</v>
      </c>
      <c r="K6" s="3">
        <f t="shared" si="6"/>
        <v>936.15902823230306</v>
      </c>
      <c r="L6" s="3">
        <f t="shared" si="6"/>
        <v>950.49863669893705</v>
      </c>
      <c r="M6" s="3">
        <f t="shared" si="6"/>
        <v>949.43278696417997</v>
      </c>
      <c r="N6" s="3">
        <f t="shared" si="6"/>
        <v>949.44097665714344</v>
      </c>
      <c r="O6" s="3">
        <f t="shared" si="6"/>
        <v>949.44098165329035</v>
      </c>
      <c r="P6" s="3">
        <f t="shared" si="6"/>
        <v>949.44098165329035</v>
      </c>
      <c r="Q6" s="3">
        <f t="shared" si="6"/>
        <v>949.44098165329035</v>
      </c>
      <c r="R6" s="3">
        <f t="shared" si="6"/>
        <v>949.44098165329035</v>
      </c>
      <c r="S6" s="3">
        <f t="shared" si="6"/>
        <v>949.44098165329035</v>
      </c>
      <c r="T6" s="3">
        <f t="shared" si="6"/>
        <v>949.44098165329035</v>
      </c>
      <c r="U6" s="3">
        <f t="shared" si="6"/>
        <v>949.44098165329035</v>
      </c>
      <c r="V6" s="3">
        <f t="shared" si="6"/>
        <v>949.44098165329035</v>
      </c>
      <c r="W6" s="3">
        <f t="shared" si="6"/>
        <v>949.44098165329035</v>
      </c>
      <c r="X6" s="3">
        <f t="shared" si="6"/>
        <v>949.44098165329035</v>
      </c>
      <c r="Y6" s="3">
        <f t="shared" si="6"/>
        <v>949.44098165329035</v>
      </c>
    </row>
    <row r="7" spans="1:25">
      <c r="A7" s="1" t="s">
        <v>12</v>
      </c>
      <c r="B7" s="1">
        <v>617</v>
      </c>
      <c r="C7">
        <v>873003</v>
      </c>
      <c r="D7" s="3">
        <f t="shared" si="0"/>
        <v>538.64285099999995</v>
      </c>
      <c r="E7" s="3">
        <v>26.653974843156323</v>
      </c>
      <c r="F7">
        <v>21.4</v>
      </c>
      <c r="G7" s="10">
        <f t="shared" si="2"/>
        <v>60.538639367361043</v>
      </c>
      <c r="H7" s="15">
        <f t="shared" si="3"/>
        <v>243.47659510338235</v>
      </c>
      <c r="I7" s="3">
        <f t="shared" ref="I7:Y7" si="7">$D7*I46/100</f>
        <v>377.04999570000001</v>
      </c>
      <c r="J7" s="3">
        <f t="shared" si="7"/>
        <v>294.33032151857452</v>
      </c>
      <c r="K7" s="3">
        <f t="shared" si="7"/>
        <v>322.64712384310542</v>
      </c>
      <c r="L7" s="3">
        <f t="shared" si="7"/>
        <v>326.36059854113358</v>
      </c>
      <c r="M7" s="3">
        <f t="shared" si="7"/>
        <v>326.08493340322741</v>
      </c>
      <c r="N7" s="3">
        <f t="shared" si="7"/>
        <v>326.08705175265737</v>
      </c>
      <c r="O7" s="3">
        <f t="shared" si="7"/>
        <v>326.08705304496186</v>
      </c>
      <c r="P7" s="3">
        <f t="shared" si="7"/>
        <v>326.08705304496186</v>
      </c>
      <c r="Q7" s="3">
        <f t="shared" si="7"/>
        <v>326.08705304496186</v>
      </c>
      <c r="R7" s="3">
        <f t="shared" si="7"/>
        <v>326.08705304496186</v>
      </c>
      <c r="S7" s="3">
        <f t="shared" si="7"/>
        <v>326.08705304496186</v>
      </c>
      <c r="T7" s="3">
        <f t="shared" si="7"/>
        <v>326.08705304496186</v>
      </c>
      <c r="U7" s="3">
        <f t="shared" si="7"/>
        <v>326.08705304496186</v>
      </c>
      <c r="V7" s="3">
        <f t="shared" si="7"/>
        <v>326.08705304496186</v>
      </c>
      <c r="W7" s="3">
        <f t="shared" si="7"/>
        <v>326.08705304496186</v>
      </c>
      <c r="X7" s="3">
        <f t="shared" si="7"/>
        <v>326.08705304496186</v>
      </c>
      <c r="Y7" s="3">
        <f t="shared" si="7"/>
        <v>326.08705304496186</v>
      </c>
    </row>
    <row r="8" spans="1:25">
      <c r="A8" s="1" t="s">
        <v>2</v>
      </c>
      <c r="B8" s="1">
        <v>310</v>
      </c>
      <c r="C8">
        <v>10536043</v>
      </c>
      <c r="D8" s="3">
        <f t="shared" si="0"/>
        <v>3266.1733300000001</v>
      </c>
      <c r="E8" s="3">
        <v>19.519472348394931</v>
      </c>
      <c r="F8">
        <v>24.2</v>
      </c>
      <c r="G8" s="10">
        <f t="shared" si="2"/>
        <v>60.413261322661143</v>
      </c>
      <c r="H8" s="15">
        <f t="shared" si="3"/>
        <v>122.71888989975047</v>
      </c>
      <c r="I8" s="3">
        <f t="shared" ref="I8:Y8" si="8">$D8*I47/100</f>
        <v>2286.3213310000001</v>
      </c>
      <c r="J8" s="3">
        <f t="shared" si="8"/>
        <v>1781.2292295061559</v>
      </c>
      <c r="K8" s="3">
        <f t="shared" si="8"/>
        <v>1952.28143158841</v>
      </c>
      <c r="L8" s="3">
        <f t="shared" si="8"/>
        <v>1974.8666813301379</v>
      </c>
      <c r="M8" s="3">
        <f t="shared" si="8"/>
        <v>1973.1889292576607</v>
      </c>
      <c r="N8" s="3">
        <f t="shared" si="8"/>
        <v>1973.2018212391745</v>
      </c>
      <c r="O8" s="3">
        <f t="shared" si="8"/>
        <v>1973.2018291039633</v>
      </c>
      <c r="P8" s="3">
        <f t="shared" si="8"/>
        <v>1973.2018291039633</v>
      </c>
      <c r="Q8" s="3">
        <f t="shared" si="8"/>
        <v>1973.2018291039633</v>
      </c>
      <c r="R8" s="3">
        <f t="shared" si="8"/>
        <v>1973.2018291039633</v>
      </c>
      <c r="S8" s="3">
        <f t="shared" si="8"/>
        <v>1973.2018291039633</v>
      </c>
      <c r="T8" s="3">
        <f t="shared" si="8"/>
        <v>1973.2018291039633</v>
      </c>
      <c r="U8" s="3">
        <f t="shared" si="8"/>
        <v>1973.2018291039633</v>
      </c>
      <c r="V8" s="3">
        <f t="shared" si="8"/>
        <v>1973.2018291039633</v>
      </c>
      <c r="W8" s="3">
        <f t="shared" si="8"/>
        <v>1973.2018291039633</v>
      </c>
      <c r="X8" s="3">
        <f t="shared" si="8"/>
        <v>1973.2018291039633</v>
      </c>
      <c r="Y8" s="3">
        <f t="shared" si="8"/>
        <v>1973.2018291039633</v>
      </c>
    </row>
    <row r="9" spans="1:25">
      <c r="A9" s="1" t="s">
        <v>3</v>
      </c>
      <c r="B9" s="1">
        <v>758</v>
      </c>
      <c r="C9">
        <v>5649584</v>
      </c>
      <c r="D9" s="3">
        <f t="shared" si="0"/>
        <v>4282.3846720000001</v>
      </c>
      <c r="E9" s="3">
        <v>60.324087578837663</v>
      </c>
      <c r="F9">
        <v>44.3</v>
      </c>
      <c r="G9" s="10">
        <f t="shared" si="2"/>
        <v>66.868511265721139</v>
      </c>
      <c r="H9" s="15">
        <f t="shared" si="3"/>
        <v>251.13668460583375</v>
      </c>
      <c r="I9" s="3">
        <f t="shared" ref="I9:Y9" si="9">$D9*I48/100</f>
        <v>2997.6692703999997</v>
      </c>
      <c r="J9" s="3">
        <f t="shared" si="9"/>
        <v>2773.3622733589223</v>
      </c>
      <c r="K9" s="3">
        <f t="shared" si="9"/>
        <v>2854.0717760166076</v>
      </c>
      <c r="L9" s="3">
        <f t="shared" si="9"/>
        <v>2864.3192644572096</v>
      </c>
      <c r="M9" s="3">
        <f t="shared" si="9"/>
        <v>2863.5610452338897</v>
      </c>
      <c r="N9" s="3">
        <f t="shared" si="9"/>
        <v>2863.566873282427</v>
      </c>
      <c r="O9" s="3">
        <f t="shared" si="9"/>
        <v>2863.5668768378355</v>
      </c>
      <c r="P9" s="3">
        <f t="shared" si="9"/>
        <v>2863.5668768378355</v>
      </c>
      <c r="Q9" s="3">
        <f t="shared" si="9"/>
        <v>2863.5668768378355</v>
      </c>
      <c r="R9" s="3">
        <f t="shared" si="9"/>
        <v>2863.5668768378355</v>
      </c>
      <c r="S9" s="3">
        <f t="shared" si="9"/>
        <v>2863.5668768378355</v>
      </c>
      <c r="T9" s="3">
        <f t="shared" si="9"/>
        <v>2863.5668768378355</v>
      </c>
      <c r="U9" s="3">
        <f t="shared" si="9"/>
        <v>2863.5668768378355</v>
      </c>
      <c r="V9" s="3">
        <f t="shared" si="9"/>
        <v>2863.5668768378355</v>
      </c>
      <c r="W9" s="3">
        <f t="shared" si="9"/>
        <v>2863.5668768378355</v>
      </c>
      <c r="X9" s="3">
        <f t="shared" si="9"/>
        <v>2863.5668768378355</v>
      </c>
      <c r="Y9" s="3">
        <f t="shared" si="9"/>
        <v>2863.5668768378355</v>
      </c>
    </row>
    <row r="10" spans="1:25">
      <c r="A10" s="1" t="s">
        <v>5</v>
      </c>
      <c r="B10" s="1">
        <v>357</v>
      </c>
      <c r="C10">
        <v>1311505</v>
      </c>
      <c r="D10" s="3">
        <f t="shared" si="0"/>
        <v>468.20728500000001</v>
      </c>
      <c r="E10" s="3">
        <v>19.788716017094863</v>
      </c>
      <c r="F10">
        <v>17.399999999999999</v>
      </c>
      <c r="G10" s="10">
        <f t="shared" si="2"/>
        <v>59.018706328460951</v>
      </c>
      <c r="H10" s="15">
        <f t="shared" si="3"/>
        <v>146.30321840739441</v>
      </c>
      <c r="I10" s="3">
        <f t="shared" ref="I10:Y10" si="10">$D10*I49/100</f>
        <v>327.74509949999998</v>
      </c>
      <c r="J10" s="3">
        <f t="shared" si="10"/>
        <v>244.7880419243802</v>
      </c>
      <c r="K10" s="3">
        <f t="shared" si="10"/>
        <v>272.89336089911939</v>
      </c>
      <c r="L10" s="3">
        <f t="shared" si="10"/>
        <v>276.60335434458989</v>
      </c>
      <c r="M10" s="3">
        <f t="shared" si="10"/>
        <v>276.32776358482511</v>
      </c>
      <c r="N10" s="3">
        <f t="shared" si="10"/>
        <v>276.32988125072222</v>
      </c>
      <c r="O10" s="3">
        <f t="shared" si="10"/>
        <v>276.32988254261022</v>
      </c>
      <c r="P10" s="3">
        <f t="shared" si="10"/>
        <v>276.32988254261022</v>
      </c>
      <c r="Q10" s="3">
        <f t="shared" si="10"/>
        <v>276.32988254261022</v>
      </c>
      <c r="R10" s="3">
        <f t="shared" si="10"/>
        <v>276.32988254261022</v>
      </c>
      <c r="S10" s="3">
        <f t="shared" si="10"/>
        <v>276.32988254261022</v>
      </c>
      <c r="T10" s="3">
        <f t="shared" si="10"/>
        <v>276.32988254261022</v>
      </c>
      <c r="U10" s="3">
        <f t="shared" si="10"/>
        <v>276.32988254261022</v>
      </c>
      <c r="V10" s="3">
        <f t="shared" si="10"/>
        <v>276.32988254261022</v>
      </c>
      <c r="W10" s="3">
        <f t="shared" si="10"/>
        <v>276.32988254261022</v>
      </c>
      <c r="X10" s="3">
        <f t="shared" si="10"/>
        <v>276.32988254261022</v>
      </c>
      <c r="Y10" s="3">
        <f t="shared" si="10"/>
        <v>276.32988254261022</v>
      </c>
    </row>
    <row r="11" spans="1:25">
      <c r="A11" s="1" t="s">
        <v>25</v>
      </c>
      <c r="B11" s="1">
        <v>482</v>
      </c>
      <c r="C11">
        <v>5478486</v>
      </c>
      <c r="D11" s="3">
        <f t="shared" si="0"/>
        <v>2640.6302519999999</v>
      </c>
      <c r="E11" s="3">
        <v>49.496338952038947</v>
      </c>
      <c r="F11">
        <v>32.5</v>
      </c>
      <c r="G11" s="10">
        <f t="shared" si="2"/>
        <v>64.526495136195891</v>
      </c>
      <c r="H11" s="15">
        <f t="shared" si="3"/>
        <v>170.98229344353578</v>
      </c>
      <c r="I11" s="3">
        <f t="shared" ref="I11:Y11" si="11">$D11*I50/100</f>
        <v>1848.4411763999999</v>
      </c>
      <c r="J11" s="3">
        <f t="shared" si="11"/>
        <v>1609.0429125014984</v>
      </c>
      <c r="K11" s="3">
        <f t="shared" si="11"/>
        <v>1693.8278605544149</v>
      </c>
      <c r="L11" s="3">
        <f t="shared" si="11"/>
        <v>1704.7056607565871</v>
      </c>
      <c r="M11" s="3">
        <f t="shared" si="11"/>
        <v>1703.8999548052698</v>
      </c>
      <c r="N11" s="3">
        <f t="shared" si="11"/>
        <v>1703.9061473439285</v>
      </c>
      <c r="O11" s="3">
        <f t="shared" si="11"/>
        <v>1703.9061511216973</v>
      </c>
      <c r="P11" s="3">
        <f t="shared" si="11"/>
        <v>1703.9061511216973</v>
      </c>
      <c r="Q11" s="3">
        <f t="shared" si="11"/>
        <v>1703.9061511216973</v>
      </c>
      <c r="R11" s="3">
        <f t="shared" si="11"/>
        <v>1703.9061511216973</v>
      </c>
      <c r="S11" s="3">
        <f t="shared" si="11"/>
        <v>1703.9061511216973</v>
      </c>
      <c r="T11" s="3">
        <f t="shared" si="11"/>
        <v>1703.9061511216973</v>
      </c>
      <c r="U11" s="3">
        <f t="shared" si="11"/>
        <v>1703.9061511216973</v>
      </c>
      <c r="V11" s="3">
        <f t="shared" si="11"/>
        <v>1703.9061511216973</v>
      </c>
      <c r="W11" s="3">
        <f t="shared" si="11"/>
        <v>1703.9061511216973</v>
      </c>
      <c r="X11" s="3">
        <f t="shared" si="11"/>
        <v>1703.9061511216973</v>
      </c>
      <c r="Y11" s="3">
        <f t="shared" si="11"/>
        <v>1703.9061511216973</v>
      </c>
    </row>
    <row r="12" spans="1:25">
      <c r="A12" s="1" t="s">
        <v>9</v>
      </c>
      <c r="B12" s="1">
        <v>509</v>
      </c>
      <c r="C12">
        <v>66175754</v>
      </c>
      <c r="D12" s="3">
        <f t="shared" si="0"/>
        <v>33683.458786000003</v>
      </c>
      <c r="E12" s="3">
        <v>43.020121840999352</v>
      </c>
      <c r="F12">
        <v>37.6</v>
      </c>
      <c r="G12" s="10">
        <f t="shared" si="2"/>
        <v>64.813912725319184</v>
      </c>
      <c r="H12" s="15">
        <f t="shared" si="3"/>
        <v>179.09718422812531</v>
      </c>
      <c r="I12" s="3">
        <f t="shared" ref="I12:Y12" si="12">$D12*I51/100</f>
        <v>23578.421150200003</v>
      </c>
      <c r="J12" s="3">
        <f t="shared" si="12"/>
        <v>20701.783876801113</v>
      </c>
      <c r="K12" s="3">
        <f t="shared" si="12"/>
        <v>21710.87517586723</v>
      </c>
      <c r="L12" s="3">
        <f t="shared" si="12"/>
        <v>21841.148619594514</v>
      </c>
      <c r="M12" s="3">
        <f t="shared" si="12"/>
        <v>21831.493329706234</v>
      </c>
      <c r="N12" s="3">
        <f t="shared" si="12"/>
        <v>21831.567535157719</v>
      </c>
      <c r="O12" s="3">
        <f t="shared" si="12"/>
        <v>21831.567580426898</v>
      </c>
      <c r="P12" s="3">
        <f t="shared" si="12"/>
        <v>21831.567580426898</v>
      </c>
      <c r="Q12" s="3">
        <f t="shared" si="12"/>
        <v>21831.567580426898</v>
      </c>
      <c r="R12" s="3">
        <f t="shared" si="12"/>
        <v>21831.567580426898</v>
      </c>
      <c r="S12" s="3">
        <f t="shared" si="12"/>
        <v>21831.567580426898</v>
      </c>
      <c r="T12" s="3">
        <f t="shared" si="12"/>
        <v>21831.567580426898</v>
      </c>
      <c r="U12" s="3">
        <f t="shared" si="12"/>
        <v>21831.567580426898</v>
      </c>
      <c r="V12" s="3">
        <f t="shared" si="12"/>
        <v>21831.567580426898</v>
      </c>
      <c r="W12" s="3">
        <f t="shared" si="12"/>
        <v>21831.567580426898</v>
      </c>
      <c r="X12" s="3">
        <f t="shared" si="12"/>
        <v>21831.567580426898</v>
      </c>
      <c r="Y12" s="3">
        <f t="shared" si="12"/>
        <v>21831.567580426898</v>
      </c>
    </row>
    <row r="13" spans="1:25">
      <c r="A13" s="1" t="s">
        <v>4</v>
      </c>
      <c r="B13" s="1">
        <v>618</v>
      </c>
      <c r="C13">
        <v>80709056</v>
      </c>
      <c r="D13" s="3">
        <f t="shared" si="0"/>
        <v>49878.196607999998</v>
      </c>
      <c r="E13" s="3">
        <v>47.820494889693663</v>
      </c>
      <c r="F13">
        <v>64.5</v>
      </c>
      <c r="G13" s="10">
        <f t="shared" si="2"/>
        <v>69.177021588935119</v>
      </c>
      <c r="H13" s="15">
        <f t="shared" si="3"/>
        <v>190.48600658038097</v>
      </c>
      <c r="I13" s="3">
        <f t="shared" ref="I13:Y13" si="13">$D13*I52/100</f>
        <v>34914.737625599999</v>
      </c>
      <c r="J13" s="3">
        <f t="shared" si="13"/>
        <v>34235.857371884224</v>
      </c>
      <c r="K13" s="3">
        <f t="shared" si="13"/>
        <v>34475.69588996996</v>
      </c>
      <c r="L13" s="3">
        <f t="shared" si="13"/>
        <v>34506.516495636562</v>
      </c>
      <c r="M13" s="3">
        <f t="shared" si="13"/>
        <v>34504.233276720566</v>
      </c>
      <c r="N13" s="3">
        <f t="shared" si="13"/>
        <v>34504.250824982315</v>
      </c>
      <c r="O13" s="3">
        <f t="shared" si="13"/>
        <v>34504.250835687664</v>
      </c>
      <c r="P13" s="3">
        <f t="shared" si="13"/>
        <v>34504.250835687664</v>
      </c>
      <c r="Q13" s="3">
        <f t="shared" si="13"/>
        <v>34504.250835687664</v>
      </c>
      <c r="R13" s="3">
        <f t="shared" si="13"/>
        <v>34504.250835687664</v>
      </c>
      <c r="S13" s="3">
        <f t="shared" si="13"/>
        <v>34504.250835687664</v>
      </c>
      <c r="T13" s="3">
        <f t="shared" si="13"/>
        <v>34504.250835687664</v>
      </c>
      <c r="U13" s="3">
        <f t="shared" si="13"/>
        <v>34504.250835687664</v>
      </c>
      <c r="V13" s="3">
        <f t="shared" si="13"/>
        <v>34504.250835687664</v>
      </c>
      <c r="W13" s="3">
        <f t="shared" si="13"/>
        <v>34504.250835687664</v>
      </c>
      <c r="X13" s="3">
        <f t="shared" si="13"/>
        <v>34504.250835687664</v>
      </c>
      <c r="Y13" s="3">
        <f t="shared" si="13"/>
        <v>34504.250835687664</v>
      </c>
    </row>
    <row r="14" spans="1:25">
      <c r="A14" s="1" t="s">
        <v>7</v>
      </c>
      <c r="B14" s="1">
        <v>509</v>
      </c>
      <c r="C14">
        <v>10977945</v>
      </c>
      <c r="D14" s="3">
        <f t="shared" si="0"/>
        <v>5587.7740050000002</v>
      </c>
      <c r="E14" s="3">
        <v>21.681926808706002</v>
      </c>
      <c r="F14">
        <v>19.3</v>
      </c>
      <c r="G14" s="10">
        <f t="shared" si="2"/>
        <v>59.611131803200337</v>
      </c>
      <c r="H14" s="15">
        <f t="shared" si="3"/>
        <v>205.57933912171029</v>
      </c>
      <c r="I14" s="3">
        <f t="shared" ref="I14:Y14" si="14">$D14*I53/100</f>
        <v>3911.4418035000003</v>
      </c>
      <c r="J14" s="3">
        <f t="shared" si="14"/>
        <v>2973.27213271964</v>
      </c>
      <c r="K14" s="3">
        <f t="shared" si="14"/>
        <v>3292.0296964061522</v>
      </c>
      <c r="L14" s="3">
        <f t="shared" si="14"/>
        <v>3334.0307464377624</v>
      </c>
      <c r="M14" s="3">
        <f t="shared" si="14"/>
        <v>3330.9113422109281</v>
      </c>
      <c r="N14" s="3">
        <f t="shared" si="14"/>
        <v>3330.9353123624605</v>
      </c>
      <c r="O14" s="3">
        <f t="shared" si="14"/>
        <v>3330.9353269855164</v>
      </c>
      <c r="P14" s="3">
        <f t="shared" si="14"/>
        <v>3330.9353269855164</v>
      </c>
      <c r="Q14" s="3">
        <f t="shared" si="14"/>
        <v>3330.9353269855164</v>
      </c>
      <c r="R14" s="3">
        <f t="shared" si="14"/>
        <v>3330.9353269855164</v>
      </c>
      <c r="S14" s="3">
        <f t="shared" si="14"/>
        <v>3330.9353269855164</v>
      </c>
      <c r="T14" s="3">
        <f t="shared" si="14"/>
        <v>3330.9353269855164</v>
      </c>
      <c r="U14" s="3">
        <f t="shared" si="14"/>
        <v>3330.9353269855164</v>
      </c>
      <c r="V14" s="3">
        <f t="shared" si="14"/>
        <v>3330.9353269855164</v>
      </c>
      <c r="W14" s="3">
        <f t="shared" si="14"/>
        <v>3330.9353269855164</v>
      </c>
      <c r="X14" s="3">
        <f t="shared" si="14"/>
        <v>3330.9353269855164</v>
      </c>
      <c r="Y14" s="3">
        <f t="shared" si="14"/>
        <v>3330.9353269855164</v>
      </c>
    </row>
    <row r="15" spans="1:25">
      <c r="A15" s="1" t="s">
        <v>16</v>
      </c>
      <c r="B15" s="1">
        <v>385</v>
      </c>
      <c r="C15">
        <v>9863193</v>
      </c>
      <c r="D15" s="3">
        <f t="shared" si="0"/>
        <v>3797.3293050000002</v>
      </c>
      <c r="E15" s="3">
        <v>13.90056952145213</v>
      </c>
      <c r="F15">
        <v>26.4</v>
      </c>
      <c r="G15" s="10">
        <f t="shared" si="2"/>
        <v>60.379256175800208</v>
      </c>
      <c r="H15" s="15">
        <f t="shared" si="3"/>
        <v>152.53986372316919</v>
      </c>
      <c r="I15" s="3">
        <f t="shared" ref="I15:Y15" si="15">$D15*I54/100</f>
        <v>2658.1305135000002</v>
      </c>
      <c r="J15" s="3">
        <f t="shared" si="15"/>
        <v>2071.6637768082333</v>
      </c>
      <c r="K15" s="3">
        <f t="shared" si="15"/>
        <v>2268.5863779291658</v>
      </c>
      <c r="L15" s="3">
        <f t="shared" si="15"/>
        <v>2294.7271906710612</v>
      </c>
      <c r="M15" s="3">
        <f t="shared" si="15"/>
        <v>2292.7842507369378</v>
      </c>
      <c r="N15" s="3">
        <f t="shared" si="15"/>
        <v>2292.7991797971654</v>
      </c>
      <c r="O15" s="3">
        <f t="shared" si="15"/>
        <v>2292.7991889046839</v>
      </c>
      <c r="P15" s="3">
        <f t="shared" si="15"/>
        <v>2292.7991889046839</v>
      </c>
      <c r="Q15" s="3">
        <f t="shared" si="15"/>
        <v>2292.7991889046839</v>
      </c>
      <c r="R15" s="3">
        <f t="shared" si="15"/>
        <v>2292.7991889046839</v>
      </c>
      <c r="S15" s="3">
        <f t="shared" si="15"/>
        <v>2292.7991889046839</v>
      </c>
      <c r="T15" s="3">
        <f t="shared" si="15"/>
        <v>2292.7991889046839</v>
      </c>
      <c r="U15" s="3">
        <f t="shared" si="15"/>
        <v>2292.7991889046839</v>
      </c>
      <c r="V15" s="3">
        <f t="shared" si="15"/>
        <v>2292.7991889046839</v>
      </c>
      <c r="W15" s="3">
        <f t="shared" si="15"/>
        <v>2292.7991889046839</v>
      </c>
      <c r="X15" s="3">
        <f t="shared" si="15"/>
        <v>2292.7991889046839</v>
      </c>
      <c r="Y15" s="3">
        <f t="shared" si="15"/>
        <v>2292.7991889046839</v>
      </c>
    </row>
    <row r="16" spans="1:25">
      <c r="A16" s="1" t="s">
        <v>6</v>
      </c>
      <c r="B16" s="1">
        <v>586</v>
      </c>
      <c r="C16">
        <v>4602854</v>
      </c>
      <c r="D16" s="3">
        <f t="shared" si="0"/>
        <v>2697.2724440000002</v>
      </c>
      <c r="E16" s="3">
        <v>53.540260021282442</v>
      </c>
      <c r="F16">
        <v>36.6</v>
      </c>
      <c r="G16" s="10">
        <f t="shared" si="2"/>
        <v>65.423092121328281</v>
      </c>
      <c r="H16" s="15">
        <f t="shared" si="3"/>
        <v>202.62068016901625</v>
      </c>
      <c r="I16" s="3">
        <f t="shared" ref="I16:Y16" si="16">$D16*I55/100</f>
        <v>1888.0907108000001</v>
      </c>
      <c r="J16" s="3">
        <f t="shared" si="16"/>
        <v>1682.866540146628</v>
      </c>
      <c r="K16" s="3">
        <f t="shared" si="16"/>
        <v>1755.9814386129358</v>
      </c>
      <c r="L16" s="3">
        <f t="shared" si="16"/>
        <v>1765.3255498621802</v>
      </c>
      <c r="M16" s="3">
        <f t="shared" si="16"/>
        <v>1764.6337150501101</v>
      </c>
      <c r="N16" s="3">
        <f t="shared" si="16"/>
        <v>1764.6390325573693</v>
      </c>
      <c r="O16" s="3">
        <f t="shared" si="16"/>
        <v>1764.639035801323</v>
      </c>
      <c r="P16" s="3">
        <f t="shared" si="16"/>
        <v>1764.639035801323</v>
      </c>
      <c r="Q16" s="3">
        <f t="shared" si="16"/>
        <v>1764.639035801323</v>
      </c>
      <c r="R16" s="3">
        <f t="shared" si="16"/>
        <v>1764.639035801323</v>
      </c>
      <c r="S16" s="3">
        <f t="shared" si="16"/>
        <v>1764.639035801323</v>
      </c>
      <c r="T16" s="3">
        <f t="shared" si="16"/>
        <v>1764.639035801323</v>
      </c>
      <c r="U16" s="3">
        <f t="shared" si="16"/>
        <v>1764.639035801323</v>
      </c>
      <c r="V16" s="3">
        <f t="shared" si="16"/>
        <v>1764.639035801323</v>
      </c>
      <c r="W16" s="3">
        <f t="shared" si="16"/>
        <v>1764.639035801323</v>
      </c>
      <c r="X16" s="3">
        <f t="shared" si="16"/>
        <v>1764.639035801323</v>
      </c>
      <c r="Y16" s="3">
        <f t="shared" si="16"/>
        <v>1764.639035801323</v>
      </c>
    </row>
    <row r="17" spans="1:25">
      <c r="A17" s="1" t="s">
        <v>11</v>
      </c>
      <c r="B17" s="1">
        <v>488</v>
      </c>
      <c r="C17">
        <v>60944960</v>
      </c>
      <c r="D17" s="3">
        <f t="shared" si="0"/>
        <v>29741.140479999998</v>
      </c>
      <c r="E17" s="3">
        <v>35.244128472641549</v>
      </c>
      <c r="F17">
        <v>39.4</v>
      </c>
      <c r="G17" s="10">
        <f t="shared" si="2"/>
        <v>64.593223521642045</v>
      </c>
      <c r="H17" s="15">
        <f t="shared" si="3"/>
        <v>172.78506921438685</v>
      </c>
      <c r="I17" s="3">
        <f t="shared" ref="I17:Y17" si="17">$D17*I56/100</f>
        <v>20818.798335999996</v>
      </c>
      <c r="J17" s="3">
        <f t="shared" si="17"/>
        <v>18188.971897904095</v>
      </c>
      <c r="K17" s="3">
        <f t="shared" si="17"/>
        <v>19100.882242661097</v>
      </c>
      <c r="L17" s="3">
        <f t="shared" si="17"/>
        <v>19219.491120933428</v>
      </c>
      <c r="M17" s="3">
        <f t="shared" si="17"/>
        <v>19210.693698601146</v>
      </c>
      <c r="N17" s="3">
        <f t="shared" si="17"/>
        <v>19210.76130688738</v>
      </c>
      <c r="O17" s="3">
        <f t="shared" si="17"/>
        <v>19210.761348131964</v>
      </c>
      <c r="P17" s="3">
        <f t="shared" si="17"/>
        <v>19210.761348131964</v>
      </c>
      <c r="Q17" s="3">
        <f t="shared" si="17"/>
        <v>19210.761348131964</v>
      </c>
      <c r="R17" s="3">
        <f t="shared" si="17"/>
        <v>19210.761348131964</v>
      </c>
      <c r="S17" s="3">
        <f t="shared" si="17"/>
        <v>19210.761348131964</v>
      </c>
      <c r="T17" s="3">
        <f t="shared" si="17"/>
        <v>19210.761348131964</v>
      </c>
      <c r="U17" s="3">
        <f t="shared" si="17"/>
        <v>19210.761348131964</v>
      </c>
      <c r="V17" s="3">
        <f t="shared" si="17"/>
        <v>19210.761348131964</v>
      </c>
      <c r="W17" s="3">
        <f t="shared" si="17"/>
        <v>19210.761348131964</v>
      </c>
      <c r="X17" s="3">
        <f t="shared" si="17"/>
        <v>19210.761348131964</v>
      </c>
      <c r="Y17" s="3">
        <f t="shared" si="17"/>
        <v>19210.761348131964</v>
      </c>
    </row>
    <row r="18" spans="1:25">
      <c r="A18" s="1" t="s">
        <v>13</v>
      </c>
      <c r="B18" s="1">
        <v>325</v>
      </c>
      <c r="C18">
        <v>1985887</v>
      </c>
      <c r="D18" s="3">
        <f t="shared" si="0"/>
        <v>645.413275</v>
      </c>
      <c r="E18" s="3">
        <v>16.098599769271868</v>
      </c>
      <c r="F18">
        <v>16.899999999999999</v>
      </c>
      <c r="G18" s="10">
        <f t="shared" si="2"/>
        <v>58.517549034016866</v>
      </c>
      <c r="H18" s="15">
        <f t="shared" si="3"/>
        <v>134.81796563944516</v>
      </c>
      <c r="I18" s="3">
        <f t="shared" ref="I18:Y18" si="18">$D18*I57/100</f>
        <v>451.78929249999999</v>
      </c>
      <c r="J18" s="3">
        <f t="shared" si="18"/>
        <v>332.59645235669183</v>
      </c>
      <c r="K18" s="3">
        <f t="shared" si="18"/>
        <v>372.75281566903186</v>
      </c>
      <c r="L18" s="3">
        <f t="shared" si="18"/>
        <v>378.07228000595154</v>
      </c>
      <c r="M18" s="3">
        <f t="shared" si="18"/>
        <v>377.67699046068185</v>
      </c>
      <c r="N18" s="3">
        <f t="shared" si="18"/>
        <v>377.68002781723089</v>
      </c>
      <c r="O18" s="3">
        <f t="shared" si="18"/>
        <v>377.68002967017912</v>
      </c>
      <c r="P18" s="3">
        <f t="shared" si="18"/>
        <v>377.68002967017912</v>
      </c>
      <c r="Q18" s="3">
        <f t="shared" si="18"/>
        <v>377.68002967017912</v>
      </c>
      <c r="R18" s="3">
        <f t="shared" si="18"/>
        <v>377.68002967017912</v>
      </c>
      <c r="S18" s="3">
        <f t="shared" si="18"/>
        <v>377.68002967017912</v>
      </c>
      <c r="T18" s="3">
        <f t="shared" si="18"/>
        <v>377.68002967017912</v>
      </c>
      <c r="U18" s="3">
        <f t="shared" si="18"/>
        <v>377.68002967017912</v>
      </c>
      <c r="V18" s="3">
        <f t="shared" si="18"/>
        <v>377.68002967017912</v>
      </c>
      <c r="W18" s="3">
        <f t="shared" si="18"/>
        <v>377.68002967017912</v>
      </c>
      <c r="X18" s="3">
        <f t="shared" si="18"/>
        <v>377.68002967017912</v>
      </c>
      <c r="Y18" s="3">
        <f t="shared" si="18"/>
        <v>377.68002967017912</v>
      </c>
    </row>
    <row r="19" spans="1:25">
      <c r="A19" s="1" t="s">
        <v>14</v>
      </c>
      <c r="B19" s="1">
        <v>433</v>
      </c>
      <c r="C19">
        <v>2901039</v>
      </c>
      <c r="D19" s="3">
        <f t="shared" si="0"/>
        <v>1256.149887</v>
      </c>
      <c r="E19" s="3">
        <v>16.625767526737835</v>
      </c>
      <c r="F19">
        <v>27.8</v>
      </c>
      <c r="G19" s="10">
        <f t="shared" si="2"/>
        <v>60.919451247909905</v>
      </c>
      <c r="H19" s="15">
        <f t="shared" si="3"/>
        <v>169.2187760965501</v>
      </c>
      <c r="I19" s="3">
        <f t="shared" ref="I19:Y19" si="19">$D19*I58/100</f>
        <v>879.30492089999996</v>
      </c>
      <c r="J19" s="3">
        <f t="shared" si="19"/>
        <v>695.76584540909857</v>
      </c>
      <c r="K19" s="3">
        <f t="shared" si="19"/>
        <v>757.65015503077871</v>
      </c>
      <c r="L19" s="3">
        <f t="shared" si="19"/>
        <v>765.84377372260042</v>
      </c>
      <c r="M19" s="3">
        <f t="shared" si="19"/>
        <v>765.23493691102669</v>
      </c>
      <c r="N19" s="3">
        <f t="shared" si="19"/>
        <v>765.23961515766246</v>
      </c>
      <c r="O19" s="3">
        <f t="shared" si="19"/>
        <v>765.23961801164046</v>
      </c>
      <c r="P19" s="3">
        <f t="shared" si="19"/>
        <v>765.23961801164046</v>
      </c>
      <c r="Q19" s="3">
        <f t="shared" si="19"/>
        <v>765.23961801164046</v>
      </c>
      <c r="R19" s="3">
        <f t="shared" si="19"/>
        <v>765.23961801164046</v>
      </c>
      <c r="S19" s="3">
        <f t="shared" si="19"/>
        <v>765.23961801164046</v>
      </c>
      <c r="T19" s="3">
        <f t="shared" si="19"/>
        <v>765.23961801164046</v>
      </c>
      <c r="U19" s="3">
        <f t="shared" si="19"/>
        <v>765.23961801164046</v>
      </c>
      <c r="V19" s="3">
        <f t="shared" si="19"/>
        <v>765.23961801164046</v>
      </c>
      <c r="W19" s="3">
        <f t="shared" si="19"/>
        <v>765.23961801164046</v>
      </c>
      <c r="X19" s="3">
        <f t="shared" si="19"/>
        <v>765.23961801164046</v>
      </c>
      <c r="Y19" s="3">
        <f t="shared" si="19"/>
        <v>765.23961801164046</v>
      </c>
    </row>
    <row r="20" spans="1:25">
      <c r="A20" s="1" t="s">
        <v>15</v>
      </c>
      <c r="B20" s="1">
        <v>616</v>
      </c>
      <c r="C20">
        <v>562848</v>
      </c>
      <c r="D20" s="3">
        <f t="shared" si="0"/>
        <v>346.71436799999998</v>
      </c>
      <c r="E20" s="3">
        <v>110.85586161805675</v>
      </c>
      <c r="F20">
        <v>47.9</v>
      </c>
      <c r="G20" s="10">
        <f t="shared" si="2"/>
        <v>70</v>
      </c>
      <c r="H20" s="15">
        <f t="shared" si="3"/>
        <v>184.80000000000004</v>
      </c>
      <c r="I20" s="3">
        <f t="shared" ref="I20:Y20" si="20">$D20*I59/100</f>
        <v>242.70005760000001</v>
      </c>
      <c r="J20" s="3">
        <f t="shared" si="20"/>
        <v>242.70005760000001</v>
      </c>
      <c r="K20" s="3">
        <f t="shared" si="20"/>
        <v>242.70005760000001</v>
      </c>
      <c r="L20" s="3">
        <f t="shared" si="20"/>
        <v>242.70005760000001</v>
      </c>
      <c r="M20" s="3">
        <f t="shared" si="20"/>
        <v>242.70005760000001</v>
      </c>
      <c r="N20" s="3">
        <f t="shared" si="20"/>
        <v>242.70005760000001</v>
      </c>
      <c r="O20" s="3">
        <f t="shared" si="20"/>
        <v>242.70005760000001</v>
      </c>
      <c r="P20" s="3">
        <f t="shared" si="20"/>
        <v>242.70005760000001</v>
      </c>
      <c r="Q20" s="3">
        <f t="shared" si="20"/>
        <v>242.70005760000001</v>
      </c>
      <c r="R20" s="3">
        <f t="shared" si="20"/>
        <v>242.70005760000001</v>
      </c>
      <c r="S20" s="3">
        <f t="shared" si="20"/>
        <v>242.70005760000001</v>
      </c>
      <c r="T20" s="3">
        <f t="shared" si="20"/>
        <v>242.70005760000001</v>
      </c>
      <c r="U20" s="3">
        <f t="shared" si="20"/>
        <v>242.70005760000001</v>
      </c>
      <c r="V20" s="3">
        <f t="shared" si="20"/>
        <v>242.70005760000001</v>
      </c>
      <c r="W20" s="3">
        <f t="shared" si="20"/>
        <v>242.70005760000001</v>
      </c>
      <c r="X20" s="3">
        <f t="shared" si="20"/>
        <v>242.70005760000001</v>
      </c>
      <c r="Y20" s="3">
        <f t="shared" si="20"/>
        <v>242.70005760000001</v>
      </c>
    </row>
    <row r="21" spans="1:25">
      <c r="A21" s="1" t="s">
        <v>17</v>
      </c>
      <c r="B21" s="1">
        <v>600</v>
      </c>
      <c r="C21">
        <v>426144</v>
      </c>
      <c r="D21" s="3">
        <f t="shared" si="0"/>
        <v>255.68639999999999</v>
      </c>
      <c r="E21" s="3">
        <v>24.831981677555007</v>
      </c>
      <c r="F21">
        <v>10.4</v>
      </c>
      <c r="G21" s="10">
        <f t="shared" si="2"/>
        <v>58.172838301687896</v>
      </c>
      <c r="H21" s="15">
        <f t="shared" si="3"/>
        <v>250.96297018987258</v>
      </c>
      <c r="I21" s="3">
        <f t="shared" ref="I21:Y21" si="21">$D21*I60/100</f>
        <v>178.98048</v>
      </c>
      <c r="J21" s="3">
        <f t="shared" si="21"/>
        <v>129.97415350121975</v>
      </c>
      <c r="K21" s="3">
        <f t="shared" si="21"/>
        <v>146.7041584055678</v>
      </c>
      <c r="L21" s="3">
        <f t="shared" si="21"/>
        <v>148.90196140793981</v>
      </c>
      <c r="M21" s="3">
        <f t="shared" si="21"/>
        <v>148.73878132629488</v>
      </c>
      <c r="N21" s="3">
        <f t="shared" si="21"/>
        <v>148.74003526643747</v>
      </c>
      <c r="O21" s="3">
        <f t="shared" si="21"/>
        <v>148.74003603140693</v>
      </c>
      <c r="P21" s="3">
        <f t="shared" si="21"/>
        <v>148.74003603140693</v>
      </c>
      <c r="Q21" s="3">
        <f t="shared" si="21"/>
        <v>148.74003603140693</v>
      </c>
      <c r="R21" s="3">
        <f t="shared" si="21"/>
        <v>148.74003603140693</v>
      </c>
      <c r="S21" s="3">
        <f t="shared" si="21"/>
        <v>148.74003603140693</v>
      </c>
      <c r="T21" s="3">
        <f t="shared" si="21"/>
        <v>148.74003603140693</v>
      </c>
      <c r="U21" s="3">
        <f t="shared" si="21"/>
        <v>148.74003603140693</v>
      </c>
      <c r="V21" s="3">
        <f t="shared" si="21"/>
        <v>148.74003603140693</v>
      </c>
      <c r="W21" s="3">
        <f t="shared" si="21"/>
        <v>148.74003603140693</v>
      </c>
      <c r="X21" s="3">
        <f t="shared" si="21"/>
        <v>148.74003603140693</v>
      </c>
      <c r="Y21" s="3">
        <f t="shared" si="21"/>
        <v>148.74003603140693</v>
      </c>
    </row>
    <row r="22" spans="1:25">
      <c r="A22" s="1" t="s">
        <v>18</v>
      </c>
      <c r="B22" s="1">
        <v>527</v>
      </c>
      <c r="C22">
        <v>16876904</v>
      </c>
      <c r="D22" s="3">
        <f t="shared" si="0"/>
        <v>8894.1284080000005</v>
      </c>
      <c r="E22" s="3">
        <v>51.333704333448843</v>
      </c>
      <c r="F22">
        <v>49.8</v>
      </c>
      <c r="G22" s="10">
        <f t="shared" si="2"/>
        <v>67.133303899930254</v>
      </c>
      <c r="H22" s="15">
        <f t="shared" si="3"/>
        <v>173.20748844736758</v>
      </c>
      <c r="I22" s="3">
        <f t="shared" ref="I22:Y22" si="22">$D22*I61/100</f>
        <v>6225.8898856000005</v>
      </c>
      <c r="J22" s="3">
        <f t="shared" si="22"/>
        <v>5802.8790739310416</v>
      </c>
      <c r="K22" s="3">
        <f t="shared" si="22"/>
        <v>5953.0972711763761</v>
      </c>
      <c r="L22" s="3">
        <f t="shared" si="22"/>
        <v>5972.3360338883313</v>
      </c>
      <c r="M22" s="3">
        <f t="shared" si="22"/>
        <v>5970.9112962311219</v>
      </c>
      <c r="N22" s="3">
        <f t="shared" si="22"/>
        <v>5970.92224671231</v>
      </c>
      <c r="O22" s="3">
        <f t="shared" si="22"/>
        <v>5970.9222533926695</v>
      </c>
      <c r="P22" s="3">
        <f t="shared" si="22"/>
        <v>5970.9222533926695</v>
      </c>
      <c r="Q22" s="3">
        <f t="shared" si="22"/>
        <v>5970.9222533926695</v>
      </c>
      <c r="R22" s="3">
        <f t="shared" si="22"/>
        <v>5970.9222533926695</v>
      </c>
      <c r="S22" s="3">
        <f t="shared" si="22"/>
        <v>5970.9222533926695</v>
      </c>
      <c r="T22" s="3">
        <f t="shared" si="22"/>
        <v>5970.9222533926695</v>
      </c>
      <c r="U22" s="3">
        <f t="shared" si="22"/>
        <v>5970.9222533926695</v>
      </c>
      <c r="V22" s="3">
        <f t="shared" si="22"/>
        <v>5970.9222533926695</v>
      </c>
      <c r="W22" s="3">
        <f t="shared" si="22"/>
        <v>5970.9222533926695</v>
      </c>
      <c r="X22" s="3">
        <f t="shared" si="22"/>
        <v>5970.9222533926695</v>
      </c>
      <c r="Y22" s="3">
        <f t="shared" si="22"/>
        <v>5970.9222533926695</v>
      </c>
    </row>
    <row r="23" spans="1:25">
      <c r="A23" s="1" t="s">
        <v>20</v>
      </c>
      <c r="B23" s="1">
        <v>272</v>
      </c>
      <c r="C23">
        <v>38499953</v>
      </c>
      <c r="D23" s="3">
        <f t="shared" si="0"/>
        <v>10471.987216</v>
      </c>
      <c r="E23" s="3">
        <v>14.19856278785587</v>
      </c>
      <c r="F23">
        <v>24.2</v>
      </c>
      <c r="G23" s="10">
        <f t="shared" si="2"/>
        <v>59.92116658276467</v>
      </c>
      <c r="H23" s="15">
        <f t="shared" si="3"/>
        <v>109.01442689488009</v>
      </c>
      <c r="I23" s="3">
        <f t="shared" ref="I23:Y23" si="23">$D23*I62/100</f>
        <v>7330.3910511999993</v>
      </c>
      <c r="J23" s="3">
        <f t="shared" si="23"/>
        <v>5635.6356073997085</v>
      </c>
      <c r="K23" s="3">
        <f t="shared" si="23"/>
        <v>6204.9553540616562</v>
      </c>
      <c r="L23" s="3">
        <f t="shared" si="23"/>
        <v>6280.5091745157506</v>
      </c>
      <c r="M23" s="3">
        <f t="shared" si="23"/>
        <v>6274.8937301460373</v>
      </c>
      <c r="N23" s="3">
        <f t="shared" si="23"/>
        <v>6274.9368779027627</v>
      </c>
      <c r="O23" s="3">
        <f t="shared" si="23"/>
        <v>6274.9369042251792</v>
      </c>
      <c r="P23" s="3">
        <f t="shared" si="23"/>
        <v>6274.9369042251792</v>
      </c>
      <c r="Q23" s="3">
        <f t="shared" si="23"/>
        <v>6274.9369042251792</v>
      </c>
      <c r="R23" s="3">
        <f t="shared" si="23"/>
        <v>6274.9369042251792</v>
      </c>
      <c r="S23" s="3">
        <f t="shared" si="23"/>
        <v>6274.9369042251792</v>
      </c>
      <c r="T23" s="3">
        <f t="shared" si="23"/>
        <v>6274.9369042251792</v>
      </c>
      <c r="U23" s="3">
        <f t="shared" si="23"/>
        <v>6274.9369042251792</v>
      </c>
      <c r="V23" s="3">
        <f t="shared" si="23"/>
        <v>6274.9369042251792</v>
      </c>
      <c r="W23" s="3">
        <f t="shared" si="23"/>
        <v>6274.9369042251792</v>
      </c>
      <c r="X23" s="3">
        <f t="shared" si="23"/>
        <v>6274.9369042251792</v>
      </c>
      <c r="Y23" s="3">
        <f t="shared" si="23"/>
        <v>6274.9369042251792</v>
      </c>
    </row>
    <row r="24" spans="1:25">
      <c r="A24" s="1" t="s">
        <v>21</v>
      </c>
      <c r="B24" s="1">
        <v>453</v>
      </c>
      <c r="C24">
        <v>10367550</v>
      </c>
      <c r="D24" s="3">
        <f t="shared" si="0"/>
        <v>4696.5001499999998</v>
      </c>
      <c r="E24" s="3">
        <v>22.185762306427268</v>
      </c>
      <c r="F24">
        <v>25.8</v>
      </c>
      <c r="G24" s="10">
        <f t="shared" si="2"/>
        <v>60.988596778466203</v>
      </c>
      <c r="H24" s="15">
        <f t="shared" si="3"/>
        <v>176.72165659354812</v>
      </c>
      <c r="I24" s="3">
        <f t="shared" ref="I24:Y24" si="24">$D24*I63/100</f>
        <v>3287.5501049999998</v>
      </c>
      <c r="J24" s="3">
        <f t="shared" si="24"/>
        <v>2603.2745329338077</v>
      </c>
      <c r="K24" s="3">
        <f t="shared" si="24"/>
        <v>2835.9447611738656</v>
      </c>
      <c r="L24" s="3">
        <f t="shared" si="24"/>
        <v>2866.5877763520343</v>
      </c>
      <c r="M24" s="3">
        <f t="shared" si="24"/>
        <v>2864.3120412250141</v>
      </c>
      <c r="N24" s="3">
        <f t="shared" si="24"/>
        <v>2864.3295285153918</v>
      </c>
      <c r="O24" s="3">
        <f t="shared" si="24"/>
        <v>2864.3295391835604</v>
      </c>
      <c r="P24" s="3">
        <f t="shared" si="24"/>
        <v>2864.3295391835604</v>
      </c>
      <c r="Q24" s="3">
        <f t="shared" si="24"/>
        <v>2864.3295391835604</v>
      </c>
      <c r="R24" s="3">
        <f t="shared" si="24"/>
        <v>2864.3295391835604</v>
      </c>
      <c r="S24" s="3">
        <f t="shared" si="24"/>
        <v>2864.3295391835604</v>
      </c>
      <c r="T24" s="3">
        <f t="shared" si="24"/>
        <v>2864.3295391835604</v>
      </c>
      <c r="U24" s="3">
        <f t="shared" si="24"/>
        <v>2864.3295391835604</v>
      </c>
      <c r="V24" s="3">
        <f t="shared" si="24"/>
        <v>2864.3295391835604</v>
      </c>
      <c r="W24" s="3">
        <f t="shared" si="24"/>
        <v>2864.3295391835604</v>
      </c>
      <c r="X24" s="3">
        <f t="shared" si="24"/>
        <v>2864.3295391835604</v>
      </c>
      <c r="Y24" s="3">
        <f t="shared" si="24"/>
        <v>2864.3295391835604</v>
      </c>
    </row>
    <row r="25" spans="1:25">
      <c r="A25" s="1" t="s">
        <v>22</v>
      </c>
      <c r="B25" s="1">
        <v>254</v>
      </c>
      <c r="C25">
        <v>19909323</v>
      </c>
      <c r="D25" s="3">
        <f t="shared" si="0"/>
        <v>5056.9680420000004</v>
      </c>
      <c r="E25" s="3">
        <v>10.043033607923283</v>
      </c>
      <c r="F25">
        <v>10</v>
      </c>
      <c r="G25" s="10">
        <f t="shared" si="2"/>
        <v>56.298914953005607</v>
      </c>
      <c r="H25" s="15">
        <f t="shared" si="3"/>
        <v>111.00075601936575</v>
      </c>
      <c r="I25" s="3">
        <f t="shared" ref="I25:Y25" si="25">$D25*I64/100</f>
        <v>3539.8776294000004</v>
      </c>
      <c r="J25" s="3">
        <f t="shared" si="25"/>
        <v>2431.2998513953603</v>
      </c>
      <c r="K25" s="3">
        <f t="shared" si="25"/>
        <v>2801.3518979786995</v>
      </c>
      <c r="L25" s="3">
        <f t="shared" si="25"/>
        <v>2850.6558926402708</v>
      </c>
      <c r="M25" s="3">
        <f t="shared" si="25"/>
        <v>2846.9899526617392</v>
      </c>
      <c r="N25" s="3">
        <f t="shared" si="25"/>
        <v>2847.0181199826907</v>
      </c>
      <c r="O25" s="3">
        <f t="shared" si="25"/>
        <v>2847.0181371662534</v>
      </c>
      <c r="P25" s="3">
        <f t="shared" si="25"/>
        <v>2847.0181371662534</v>
      </c>
      <c r="Q25" s="3">
        <f t="shared" si="25"/>
        <v>2847.0181371662534</v>
      </c>
      <c r="R25" s="3">
        <f t="shared" si="25"/>
        <v>2847.0181371662534</v>
      </c>
      <c r="S25" s="3">
        <f t="shared" si="25"/>
        <v>2847.0181371662534</v>
      </c>
      <c r="T25" s="3">
        <f t="shared" si="25"/>
        <v>2847.0181371662534</v>
      </c>
      <c r="U25" s="3">
        <f t="shared" si="25"/>
        <v>2847.0181371662534</v>
      </c>
      <c r="V25" s="3">
        <f t="shared" si="25"/>
        <v>2847.0181371662534</v>
      </c>
      <c r="W25" s="3">
        <f t="shared" si="25"/>
        <v>2847.0181371662534</v>
      </c>
      <c r="X25" s="3">
        <f t="shared" si="25"/>
        <v>2847.0181371662534</v>
      </c>
      <c r="Y25" s="3">
        <f t="shared" si="25"/>
        <v>2847.0181371662534</v>
      </c>
    </row>
    <row r="26" spans="1:25">
      <c r="A26" s="1" t="s">
        <v>24</v>
      </c>
      <c r="B26" s="1">
        <v>321</v>
      </c>
      <c r="C26">
        <v>5416851</v>
      </c>
      <c r="D26" s="3">
        <f t="shared" si="0"/>
        <v>1738.8091710000001</v>
      </c>
      <c r="E26" s="3">
        <v>18.455556558598342</v>
      </c>
      <c r="F26">
        <v>10.8</v>
      </c>
      <c r="G26" s="10">
        <f t="shared" si="2"/>
        <v>57.480528414201629</v>
      </c>
      <c r="H26" s="15">
        <f t="shared" si="3"/>
        <v>136.48750379041277</v>
      </c>
      <c r="I26" s="3">
        <f t="shared" ref="I26:Y26" si="26">$D26*I65/100</f>
        <v>1217.1664197</v>
      </c>
      <c r="J26" s="3">
        <f t="shared" si="26"/>
        <v>866.33473450325164</v>
      </c>
      <c r="K26" s="3">
        <f t="shared" si="26"/>
        <v>984.95440263496164</v>
      </c>
      <c r="L26" s="3">
        <f t="shared" si="26"/>
        <v>1000.6325180872085</v>
      </c>
      <c r="M26" s="3">
        <f t="shared" si="26"/>
        <v>999.46774400116226</v>
      </c>
      <c r="N26" s="3">
        <f t="shared" si="26"/>
        <v>999.47669414533812</v>
      </c>
      <c r="O26" s="3">
        <f t="shared" si="26"/>
        <v>999.47669960539895</v>
      </c>
      <c r="P26" s="3">
        <f t="shared" si="26"/>
        <v>999.47669960539895</v>
      </c>
      <c r="Q26" s="3">
        <f t="shared" si="26"/>
        <v>999.47669960539895</v>
      </c>
      <c r="R26" s="3">
        <f t="shared" si="26"/>
        <v>999.47669960539895</v>
      </c>
      <c r="S26" s="3">
        <f t="shared" si="26"/>
        <v>999.47669960539895</v>
      </c>
      <c r="T26" s="3">
        <f t="shared" si="26"/>
        <v>999.47669960539895</v>
      </c>
      <c r="U26" s="3">
        <f t="shared" si="26"/>
        <v>999.47669960539895</v>
      </c>
      <c r="V26" s="3">
        <f t="shared" si="26"/>
        <v>999.47669960539895</v>
      </c>
      <c r="W26" s="3">
        <f t="shared" si="26"/>
        <v>999.47669960539895</v>
      </c>
      <c r="X26" s="3">
        <f t="shared" si="26"/>
        <v>999.47669960539895</v>
      </c>
      <c r="Y26" s="3">
        <f t="shared" si="26"/>
        <v>999.47669960539895</v>
      </c>
    </row>
    <row r="27" spans="1:25">
      <c r="A27" s="1" t="s">
        <v>23</v>
      </c>
      <c r="B27" s="1">
        <v>432</v>
      </c>
      <c r="C27">
        <v>2066511</v>
      </c>
      <c r="D27" s="3">
        <f t="shared" si="0"/>
        <v>892.732752</v>
      </c>
      <c r="E27" s="3">
        <v>23.956320580921176</v>
      </c>
      <c r="F27">
        <v>42.7</v>
      </c>
      <c r="G27" s="10">
        <f t="shared" si="2"/>
        <v>64.533308796458826</v>
      </c>
      <c r="H27" s="15">
        <f t="shared" si="3"/>
        <v>153.21610599929789</v>
      </c>
      <c r="I27" s="3">
        <f t="shared" ref="I27:Y27" si="27">$D27*I66/100</f>
        <v>624.91292639999995</v>
      </c>
      <c r="J27" s="3">
        <f t="shared" si="27"/>
        <v>545.88532505770513</v>
      </c>
      <c r="K27" s="3">
        <f t="shared" si="27"/>
        <v>572.82853629837564</v>
      </c>
      <c r="L27" s="3">
        <f t="shared" si="27"/>
        <v>576.37100049063224</v>
      </c>
      <c r="M27" s="3">
        <f t="shared" si="27"/>
        <v>576.10796105701627</v>
      </c>
      <c r="N27" s="3">
        <f t="shared" si="27"/>
        <v>576.1099823421946</v>
      </c>
      <c r="O27" s="3">
        <f t="shared" si="27"/>
        <v>576.1099835752849</v>
      </c>
      <c r="P27" s="3">
        <f t="shared" si="27"/>
        <v>576.1099835752849</v>
      </c>
      <c r="Q27" s="3">
        <f t="shared" si="27"/>
        <v>576.1099835752849</v>
      </c>
      <c r="R27" s="3">
        <f t="shared" si="27"/>
        <v>576.1099835752849</v>
      </c>
      <c r="S27" s="3">
        <f t="shared" si="27"/>
        <v>576.1099835752849</v>
      </c>
      <c r="T27" s="3">
        <f t="shared" si="27"/>
        <v>576.1099835752849</v>
      </c>
      <c r="U27" s="3">
        <f t="shared" si="27"/>
        <v>576.1099835752849</v>
      </c>
      <c r="V27" s="3">
        <f t="shared" si="27"/>
        <v>576.1099835752849</v>
      </c>
      <c r="W27" s="3">
        <f t="shared" si="27"/>
        <v>576.1099835752849</v>
      </c>
      <c r="X27" s="3">
        <f t="shared" si="27"/>
        <v>576.1099835752849</v>
      </c>
      <c r="Y27" s="3">
        <f t="shared" si="27"/>
        <v>576.1099835752849</v>
      </c>
    </row>
    <row r="28" spans="1:25">
      <c r="A28" s="1" t="s">
        <v>8</v>
      </c>
      <c r="B28" s="1">
        <v>435</v>
      </c>
      <c r="C28">
        <v>46390269</v>
      </c>
      <c r="D28" s="3">
        <f t="shared" si="0"/>
        <v>20179.767015000001</v>
      </c>
      <c r="E28" s="3">
        <v>30.326510932713067</v>
      </c>
      <c r="F28">
        <v>30</v>
      </c>
      <c r="G28" s="10">
        <f t="shared" si="2"/>
        <v>62.51851216994573</v>
      </c>
      <c r="H28" s="15">
        <f t="shared" si="3"/>
        <v>163.04447206073607</v>
      </c>
      <c r="I28" s="3">
        <f t="shared" ref="I28:Y28" si="28">$D28*I67/100</f>
        <v>14125.8369105</v>
      </c>
      <c r="J28" s="3">
        <f t="shared" si="28"/>
        <v>11667.423656000559</v>
      </c>
      <c r="K28" s="3">
        <f t="shared" si="28"/>
        <v>12513.648234471319</v>
      </c>
      <c r="L28" s="3">
        <f t="shared" si="28"/>
        <v>12624.233198676782</v>
      </c>
      <c r="M28" s="3">
        <f t="shared" si="28"/>
        <v>12616.026996302126</v>
      </c>
      <c r="N28" s="3">
        <f t="shared" si="28"/>
        <v>12616.090058668124</v>
      </c>
      <c r="O28" s="3">
        <f t="shared" si="28"/>
        <v>12616.090097139471</v>
      </c>
      <c r="P28" s="3">
        <f t="shared" si="28"/>
        <v>12616.090097139471</v>
      </c>
      <c r="Q28" s="3">
        <f t="shared" si="28"/>
        <v>12616.090097139471</v>
      </c>
      <c r="R28" s="3">
        <f t="shared" si="28"/>
        <v>12616.090097139471</v>
      </c>
      <c r="S28" s="3">
        <f t="shared" si="28"/>
        <v>12616.090097139471</v>
      </c>
      <c r="T28" s="3">
        <f t="shared" si="28"/>
        <v>12616.090097139471</v>
      </c>
      <c r="U28" s="3">
        <f t="shared" si="28"/>
        <v>12616.090097139471</v>
      </c>
      <c r="V28" s="3">
        <f t="shared" si="28"/>
        <v>12616.090097139471</v>
      </c>
      <c r="W28" s="3">
        <f t="shared" si="28"/>
        <v>12616.090097139471</v>
      </c>
      <c r="X28" s="3">
        <f t="shared" si="28"/>
        <v>12616.090097139471</v>
      </c>
      <c r="Y28" s="3">
        <f t="shared" si="28"/>
        <v>12616.090097139471</v>
      </c>
    </row>
    <row r="29" spans="1:25">
      <c r="A29" s="1" t="s">
        <v>26</v>
      </c>
      <c r="B29" s="1">
        <v>438</v>
      </c>
      <c r="C29">
        <v>9721642</v>
      </c>
      <c r="D29" s="3">
        <f t="shared" si="0"/>
        <v>4258.0791959999997</v>
      </c>
      <c r="E29" s="3">
        <v>58.646162860142347</v>
      </c>
      <c r="F29">
        <v>49.5</v>
      </c>
      <c r="G29" s="10">
        <f t="shared" si="2"/>
        <v>67.424616189779243</v>
      </c>
      <c r="H29" s="15">
        <f t="shared" si="3"/>
        <v>142.68018108876691</v>
      </c>
      <c r="I29" s="3">
        <f t="shared" ref="I29:Y29" si="29">$D29*I68/100</f>
        <v>2980.6554371999996</v>
      </c>
      <c r="J29" s="3">
        <f t="shared" si="29"/>
        <v>2797.5090802242335</v>
      </c>
      <c r="K29" s="3">
        <f t="shared" si="29"/>
        <v>2863.247328947803</v>
      </c>
      <c r="L29" s="3">
        <f t="shared" si="29"/>
        <v>2871.6074708951546</v>
      </c>
      <c r="M29" s="3">
        <f t="shared" si="29"/>
        <v>2870.9887966838119</v>
      </c>
      <c r="N29" s="3">
        <f t="shared" si="29"/>
        <v>2870.9935520588147</v>
      </c>
      <c r="O29" s="3">
        <f t="shared" si="29"/>
        <v>2870.9935549598372</v>
      </c>
      <c r="P29" s="3">
        <f t="shared" si="29"/>
        <v>2870.9935549598372</v>
      </c>
      <c r="Q29" s="3">
        <f t="shared" si="29"/>
        <v>2870.9935549598372</v>
      </c>
      <c r="R29" s="3">
        <f t="shared" si="29"/>
        <v>2870.9935549598372</v>
      </c>
      <c r="S29" s="3">
        <f t="shared" si="29"/>
        <v>2870.9935549598372</v>
      </c>
      <c r="T29" s="3">
        <f t="shared" si="29"/>
        <v>2870.9935549598372</v>
      </c>
      <c r="U29" s="3">
        <f t="shared" si="29"/>
        <v>2870.9935549598372</v>
      </c>
      <c r="V29" s="3">
        <f t="shared" si="29"/>
        <v>2870.9935549598372</v>
      </c>
      <c r="W29" s="3">
        <f t="shared" si="29"/>
        <v>2870.9935549598372</v>
      </c>
      <c r="X29" s="3">
        <f t="shared" si="29"/>
        <v>2870.9935549598372</v>
      </c>
      <c r="Y29" s="3">
        <f t="shared" si="29"/>
        <v>2870.9935549598372</v>
      </c>
    </row>
    <row r="30" spans="1:25">
      <c r="A30" s="1" t="s">
        <v>27</v>
      </c>
      <c r="B30" s="1">
        <v>482</v>
      </c>
      <c r="C30">
        <v>64643370</v>
      </c>
      <c r="D30" s="3">
        <f t="shared" si="0"/>
        <v>31158.104340000002</v>
      </c>
      <c r="E30" s="3">
        <v>45.559908154540835</v>
      </c>
      <c r="F30">
        <v>43.5</v>
      </c>
      <c r="G30" s="10">
        <f t="shared" si="2"/>
        <v>65.904130831640543</v>
      </c>
      <c r="H30" s="15">
        <f t="shared" si="3"/>
        <v>164.34208939149261</v>
      </c>
      <c r="I30" s="3">
        <f t="shared" ref="I30:Y30" si="30">$D30*I69/100</f>
        <v>21810.673038000004</v>
      </c>
      <c r="J30" s="3">
        <f t="shared" si="30"/>
        <v>19704.319683682985</v>
      </c>
      <c r="K30" s="3">
        <f t="shared" si="30"/>
        <v>20445.985316514863</v>
      </c>
      <c r="L30" s="3">
        <f t="shared" si="30"/>
        <v>20541.500858821913</v>
      </c>
      <c r="M30" s="3">
        <f t="shared" si="30"/>
        <v>20534.423421202922</v>
      </c>
      <c r="N30" s="3">
        <f t="shared" si="30"/>
        <v>20534.477815709204</v>
      </c>
      <c r="O30" s="3">
        <f t="shared" si="30"/>
        <v>20534.477848892671</v>
      </c>
      <c r="P30" s="3">
        <f t="shared" si="30"/>
        <v>20534.477848892671</v>
      </c>
      <c r="Q30" s="3">
        <f t="shared" si="30"/>
        <v>20534.477848892671</v>
      </c>
      <c r="R30" s="3">
        <f t="shared" si="30"/>
        <v>20534.477848892671</v>
      </c>
      <c r="S30" s="3">
        <f t="shared" si="30"/>
        <v>20534.477848892671</v>
      </c>
      <c r="T30" s="3">
        <f t="shared" si="30"/>
        <v>20534.477848892671</v>
      </c>
      <c r="U30" s="3">
        <f t="shared" si="30"/>
        <v>20534.477848892671</v>
      </c>
      <c r="V30" s="3">
        <f t="shared" si="30"/>
        <v>20534.477848892671</v>
      </c>
      <c r="W30" s="3">
        <f t="shared" si="30"/>
        <v>20534.477848892671</v>
      </c>
      <c r="X30" s="3">
        <f t="shared" si="30"/>
        <v>20534.477848892671</v>
      </c>
      <c r="Y30" s="3">
        <f t="shared" si="30"/>
        <v>20534.477848892671</v>
      </c>
    </row>
    <row r="31" spans="1:25">
      <c r="C31" s="3">
        <f>SUM(C3:C30)</f>
        <v>508223624</v>
      </c>
      <c r="D31" s="3">
        <f>SUM(D3:D30)</f>
        <v>241028.91485599999</v>
      </c>
      <c r="E31" s="3"/>
      <c r="G31" s="10">
        <f>E35*100</f>
        <v>65</v>
      </c>
      <c r="H31" s="15">
        <f>SUMPRODUCT(C3:C30,H3:H30)/C31</f>
        <v>165.99015908713156</v>
      </c>
      <c r="I31" s="3">
        <f t="shared" ref="I31:Y31" si="31">SUM(I3:I30)</f>
        <v>168720.2403992</v>
      </c>
      <c r="J31" s="3">
        <f t="shared" si="31"/>
        <v>149073.90286700882</v>
      </c>
      <c r="K31" s="3">
        <f t="shared" si="31"/>
        <v>155849.67954817502</v>
      </c>
      <c r="L31" s="3">
        <f t="shared" si="31"/>
        <v>156733.89687878804</v>
      </c>
      <c r="M31" s="3">
        <f t="shared" si="31"/>
        <v>156668.29017450602</v>
      </c>
      <c r="N31" s="3">
        <f t="shared" si="31"/>
        <v>156668.79434882873</v>
      </c>
      <c r="O31" s="3">
        <f t="shared" si="31"/>
        <v>156668.79465640141</v>
      </c>
      <c r="P31" s="3">
        <f t="shared" si="31"/>
        <v>156668.79465640141</v>
      </c>
      <c r="Q31" s="3">
        <f t="shared" si="31"/>
        <v>156668.79465640141</v>
      </c>
      <c r="R31" s="3">
        <f t="shared" si="31"/>
        <v>156668.79465640141</v>
      </c>
      <c r="S31" s="3">
        <f t="shared" si="31"/>
        <v>156668.79465640141</v>
      </c>
      <c r="T31" s="3">
        <f t="shared" si="31"/>
        <v>156668.79465640141</v>
      </c>
      <c r="U31" s="3">
        <f t="shared" si="31"/>
        <v>156668.79465640141</v>
      </c>
      <c r="V31" s="3">
        <f t="shared" si="31"/>
        <v>156668.79465640141</v>
      </c>
      <c r="W31" s="3">
        <f t="shared" si="31"/>
        <v>156668.79465640141</v>
      </c>
      <c r="X31" s="3">
        <f t="shared" si="31"/>
        <v>156668.79465640141</v>
      </c>
      <c r="Y31" s="3">
        <f t="shared" si="31"/>
        <v>156668.79465640141</v>
      </c>
    </row>
    <row r="32" spans="1:25">
      <c r="G32" t="s">
        <v>36</v>
      </c>
      <c r="I32" s="5">
        <f>I31/$D31</f>
        <v>0.70000000000000007</v>
      </c>
      <c r="J32" s="5">
        <f t="shared" ref="J32:Y32" si="32">J31/$D31</f>
        <v>0.61848970674772086</v>
      </c>
      <c r="K32" s="5">
        <f t="shared" si="32"/>
        <v>0.64660158986022753</v>
      </c>
      <c r="L32" s="5">
        <f t="shared" si="32"/>
        <v>0.65027010129646456</v>
      </c>
      <c r="M32" s="5">
        <f t="shared" si="32"/>
        <v>0.64999790696525239</v>
      </c>
      <c r="N32" s="5">
        <f t="shared" si="32"/>
        <v>0.64999999872392378</v>
      </c>
      <c r="O32" s="5">
        <f t="shared" si="32"/>
        <v>0.65000000000000591</v>
      </c>
      <c r="P32" s="5">
        <f t="shared" si="32"/>
        <v>0.65000000000000591</v>
      </c>
      <c r="Q32" s="5">
        <f t="shared" si="32"/>
        <v>0.65000000000000591</v>
      </c>
      <c r="R32" s="5">
        <f t="shared" si="32"/>
        <v>0.65000000000000591</v>
      </c>
      <c r="S32" s="5">
        <f t="shared" si="32"/>
        <v>0.65000000000000591</v>
      </c>
      <c r="T32" s="5">
        <f t="shared" si="32"/>
        <v>0.65000000000000591</v>
      </c>
      <c r="U32" s="5">
        <f t="shared" si="32"/>
        <v>0.65000000000000591</v>
      </c>
      <c r="V32" s="5">
        <f t="shared" si="32"/>
        <v>0.65000000000000591</v>
      </c>
      <c r="W32" s="5">
        <f t="shared" si="32"/>
        <v>0.65000000000000591</v>
      </c>
      <c r="X32" s="5">
        <f t="shared" si="32"/>
        <v>0.65000000000000591</v>
      </c>
      <c r="Y32" s="5">
        <f t="shared" si="32"/>
        <v>0.65000000000000591</v>
      </c>
    </row>
    <row r="33" spans="1:25">
      <c r="G33" s="4" t="s">
        <v>31</v>
      </c>
      <c r="H33" s="4"/>
      <c r="I33">
        <v>0</v>
      </c>
      <c r="J33">
        <f>0.5</f>
        <v>0.5</v>
      </c>
      <c r="K33">
        <f>IF(ABS(J32-I32)&lt;0.000001,J33,I33+(J33-I33)*($E35-I32)/(J32-I32))</f>
        <v>0.30670972956290971</v>
      </c>
      <c r="L33">
        <f t="shared" ref="L33:Y33" si="33">IF(ABS(K32-J32)&lt;0.000001,K33,J33+(K33-J33)*($E35-J32)/(K32-J32))</f>
        <v>0.28334311223799147</v>
      </c>
      <c r="M33">
        <f t="shared" si="33"/>
        <v>0.2850635249293923</v>
      </c>
      <c r="N33">
        <f t="shared" si="33"/>
        <v>0.28505029583851693</v>
      </c>
      <c r="O33">
        <f t="shared" si="33"/>
        <v>0.28505028776811719</v>
      </c>
      <c r="P33">
        <f t="shared" si="33"/>
        <v>0.28505028776811719</v>
      </c>
      <c r="Q33">
        <f t="shared" si="33"/>
        <v>0.28505028776811719</v>
      </c>
      <c r="R33">
        <f t="shared" si="33"/>
        <v>0.28505028776811719</v>
      </c>
      <c r="S33">
        <f t="shared" si="33"/>
        <v>0.28505028776811719</v>
      </c>
      <c r="T33">
        <f t="shared" si="33"/>
        <v>0.28505028776811719</v>
      </c>
      <c r="U33">
        <f t="shared" si="33"/>
        <v>0.28505028776811719</v>
      </c>
      <c r="V33">
        <f t="shared" si="33"/>
        <v>0.28505028776811719</v>
      </c>
      <c r="W33">
        <f t="shared" si="33"/>
        <v>0.28505028776811719</v>
      </c>
      <c r="X33">
        <f t="shared" si="33"/>
        <v>0.28505028776811719</v>
      </c>
      <c r="Y33">
        <f t="shared" si="33"/>
        <v>0.28505028776811719</v>
      </c>
    </row>
    <row r="34" spans="1:25">
      <c r="G34" t="s">
        <v>32</v>
      </c>
      <c r="I34" s="5">
        <f>E36</f>
        <v>0.7</v>
      </c>
      <c r="J34" s="5">
        <f>I34</f>
        <v>0.7</v>
      </c>
      <c r="K34" s="5">
        <f t="shared" ref="K34:Y35" si="34">J34</f>
        <v>0.7</v>
      </c>
      <c r="L34" s="5">
        <f t="shared" si="34"/>
        <v>0.7</v>
      </c>
      <c r="M34" s="5">
        <f t="shared" si="34"/>
        <v>0.7</v>
      </c>
      <c r="N34" s="5">
        <f t="shared" si="34"/>
        <v>0.7</v>
      </c>
      <c r="O34" s="5">
        <f t="shared" si="34"/>
        <v>0.7</v>
      </c>
      <c r="P34" s="5">
        <f t="shared" si="34"/>
        <v>0.7</v>
      </c>
      <c r="Q34" s="5">
        <f t="shared" si="34"/>
        <v>0.7</v>
      </c>
      <c r="R34" s="5">
        <f t="shared" si="34"/>
        <v>0.7</v>
      </c>
      <c r="S34" s="5">
        <f t="shared" si="34"/>
        <v>0.7</v>
      </c>
      <c r="T34" s="5">
        <f t="shared" si="34"/>
        <v>0.7</v>
      </c>
      <c r="U34" s="5">
        <f t="shared" si="34"/>
        <v>0.7</v>
      </c>
      <c r="V34" s="5">
        <f t="shared" si="34"/>
        <v>0.7</v>
      </c>
      <c r="W34" s="5">
        <f t="shared" si="34"/>
        <v>0.7</v>
      </c>
      <c r="X34" s="5">
        <f t="shared" si="34"/>
        <v>0.7</v>
      </c>
      <c r="Y34" s="5">
        <f t="shared" si="34"/>
        <v>0.7</v>
      </c>
    </row>
    <row r="35" spans="1:25">
      <c r="D35" s="14" t="s">
        <v>65</v>
      </c>
      <c r="E35" s="12">
        <f>Master!B7</f>
        <v>0.65</v>
      </c>
      <c r="G35" s="13" t="s">
        <v>67</v>
      </c>
      <c r="I35" s="13">
        <f>Master!B9</f>
        <v>1</v>
      </c>
      <c r="J35">
        <f>I35</f>
        <v>1</v>
      </c>
      <c r="K35">
        <f t="shared" si="34"/>
        <v>1</v>
      </c>
      <c r="L35">
        <f t="shared" si="34"/>
        <v>1</v>
      </c>
      <c r="M35">
        <f t="shared" si="34"/>
        <v>1</v>
      </c>
      <c r="N35">
        <f t="shared" si="34"/>
        <v>1</v>
      </c>
      <c r="O35">
        <f t="shared" si="34"/>
        <v>1</v>
      </c>
      <c r="P35">
        <f t="shared" si="34"/>
        <v>1</v>
      </c>
      <c r="Q35">
        <f t="shared" si="34"/>
        <v>1</v>
      </c>
      <c r="R35">
        <f t="shared" si="34"/>
        <v>1</v>
      </c>
      <c r="S35">
        <f t="shared" si="34"/>
        <v>1</v>
      </c>
      <c r="T35">
        <f t="shared" si="34"/>
        <v>1</v>
      </c>
      <c r="U35">
        <f t="shared" si="34"/>
        <v>1</v>
      </c>
      <c r="V35">
        <f t="shared" si="34"/>
        <v>1</v>
      </c>
      <c r="W35">
        <f t="shared" si="34"/>
        <v>1</v>
      </c>
      <c r="X35">
        <f t="shared" si="34"/>
        <v>1</v>
      </c>
      <c r="Y35">
        <f t="shared" si="34"/>
        <v>1</v>
      </c>
    </row>
    <row r="36" spans="1:25">
      <c r="D36" s="14" t="s">
        <v>66</v>
      </c>
      <c r="E36" s="12">
        <f>Master!B8</f>
        <v>0.7</v>
      </c>
      <c r="G36" t="s">
        <v>38</v>
      </c>
      <c r="I36" s="5">
        <f>I31/$D31</f>
        <v>0.70000000000000007</v>
      </c>
      <c r="J36" s="5">
        <f t="shared" ref="J36:Y36" si="35">J31/$D31</f>
        <v>0.61848970674772086</v>
      </c>
      <c r="K36" s="5">
        <f t="shared" si="35"/>
        <v>0.64660158986022753</v>
      </c>
      <c r="L36" s="5">
        <f t="shared" si="35"/>
        <v>0.65027010129646456</v>
      </c>
      <c r="M36" s="5">
        <f t="shared" si="35"/>
        <v>0.64999790696525239</v>
      </c>
      <c r="N36" s="5">
        <f t="shared" si="35"/>
        <v>0.64999999872392378</v>
      </c>
      <c r="O36" s="5">
        <f t="shared" si="35"/>
        <v>0.65000000000000591</v>
      </c>
      <c r="P36" s="5">
        <f t="shared" si="35"/>
        <v>0.65000000000000591</v>
      </c>
      <c r="Q36" s="5">
        <f t="shared" si="35"/>
        <v>0.65000000000000591</v>
      </c>
      <c r="R36" s="5">
        <f t="shared" si="35"/>
        <v>0.65000000000000591</v>
      </c>
      <c r="S36" s="5">
        <f t="shared" si="35"/>
        <v>0.65000000000000591</v>
      </c>
      <c r="T36" s="5">
        <f t="shared" si="35"/>
        <v>0.65000000000000591</v>
      </c>
      <c r="U36" s="5">
        <f t="shared" si="35"/>
        <v>0.65000000000000591</v>
      </c>
      <c r="V36" s="5">
        <f t="shared" si="35"/>
        <v>0.65000000000000591</v>
      </c>
      <c r="W36" s="5">
        <f t="shared" si="35"/>
        <v>0.65000000000000591</v>
      </c>
      <c r="X36" s="5">
        <f t="shared" si="35"/>
        <v>0.65000000000000591</v>
      </c>
      <c r="Y36" s="5">
        <f t="shared" si="35"/>
        <v>0.65000000000000591</v>
      </c>
    </row>
    <row r="42" spans="1:25">
      <c r="A42" s="1" t="s">
        <v>19</v>
      </c>
      <c r="I42">
        <f>$F3+(I$34*100-$F3)*EXP(I$33*(($E3-MAX($E$3:$E$30))/MAX($E$3:$E$30))^I$35)</f>
        <v>70</v>
      </c>
      <c r="J42">
        <f t="shared" ref="J42:Y57" si="36">$F3+(J$34*100-$F3)*EXP(J$33*(($E3-MAX($E$3:$E$30))/MAX($E$3:$E$30))^J$35)</f>
        <v>66.716975241525887</v>
      </c>
      <c r="K42">
        <f t="shared" si="36"/>
        <v>67.882464456656422</v>
      </c>
      <c r="L42">
        <f t="shared" si="36"/>
        <v>68.031761968009889</v>
      </c>
      <c r="M42">
        <f t="shared" si="36"/>
        <v>68.020705423579912</v>
      </c>
      <c r="N42">
        <f t="shared" si="36"/>
        <v>68.020790403632915</v>
      </c>
      <c r="O42">
        <f t="shared" si="36"/>
        <v>68.020790455475137</v>
      </c>
      <c r="P42">
        <f t="shared" si="36"/>
        <v>68.020790455475137</v>
      </c>
      <c r="Q42">
        <f t="shared" si="36"/>
        <v>68.020790455475137</v>
      </c>
      <c r="R42">
        <f t="shared" si="36"/>
        <v>68.020790455475137</v>
      </c>
      <c r="S42">
        <f t="shared" si="36"/>
        <v>68.020790455475137</v>
      </c>
      <c r="T42">
        <f t="shared" si="36"/>
        <v>68.020790455475137</v>
      </c>
      <c r="U42">
        <f t="shared" si="36"/>
        <v>68.020790455475137</v>
      </c>
      <c r="V42">
        <f t="shared" si="36"/>
        <v>68.020790455475137</v>
      </c>
      <c r="W42">
        <f t="shared" si="36"/>
        <v>68.020790455475137</v>
      </c>
      <c r="X42">
        <f t="shared" si="36"/>
        <v>68.020790455475137</v>
      </c>
      <c r="Y42">
        <f t="shared" si="36"/>
        <v>68.020790455475137</v>
      </c>
    </row>
    <row r="43" spans="1:25">
      <c r="A43" s="1" t="s">
        <v>0</v>
      </c>
      <c r="I43">
        <f t="shared" ref="I43:X69" si="37">$F4+(I$34*100-$F4)*EXP(I$33*(($E4-MAX($E$3:$E$30))/MAX($E$3:$E$30))^I$35)</f>
        <v>70</v>
      </c>
      <c r="J43">
        <f t="shared" si="37"/>
        <v>66.254493886100619</v>
      </c>
      <c r="K43">
        <f t="shared" si="37"/>
        <v>67.576442300926772</v>
      </c>
      <c r="L43">
        <f t="shared" si="37"/>
        <v>67.746427737993187</v>
      </c>
      <c r="M43">
        <f t="shared" si="37"/>
        <v>67.733834252138152</v>
      </c>
      <c r="N43">
        <f t="shared" si="37"/>
        <v>67.733931042097154</v>
      </c>
      <c r="O43">
        <f t="shared" si="37"/>
        <v>67.733931101144037</v>
      </c>
      <c r="P43">
        <f t="shared" si="37"/>
        <v>67.733931101144037</v>
      </c>
      <c r="Q43">
        <f t="shared" si="37"/>
        <v>67.733931101144037</v>
      </c>
      <c r="R43">
        <f t="shared" si="37"/>
        <v>67.733931101144037</v>
      </c>
      <c r="S43">
        <f t="shared" si="37"/>
        <v>67.733931101144037</v>
      </c>
      <c r="T43">
        <f t="shared" si="37"/>
        <v>67.733931101144037</v>
      </c>
      <c r="U43">
        <f t="shared" si="37"/>
        <v>67.733931101144037</v>
      </c>
      <c r="V43">
        <f t="shared" si="37"/>
        <v>67.733931101144037</v>
      </c>
      <c r="W43">
        <f t="shared" si="37"/>
        <v>67.733931101144037</v>
      </c>
      <c r="X43">
        <f t="shared" si="37"/>
        <v>67.733931101144037</v>
      </c>
      <c r="Y43">
        <f t="shared" si="36"/>
        <v>67.733931101144037</v>
      </c>
    </row>
    <row r="44" spans="1:25">
      <c r="A44" s="1" t="s">
        <v>1</v>
      </c>
      <c r="I44">
        <f t="shared" si="37"/>
        <v>70</v>
      </c>
      <c r="J44">
        <f t="shared" si="36"/>
        <v>54.567054612422936</v>
      </c>
      <c r="K44">
        <f t="shared" si="36"/>
        <v>59.70069540105969</v>
      </c>
      <c r="L44">
        <f t="shared" si="36"/>
        <v>60.386168526334799</v>
      </c>
      <c r="M44">
        <f t="shared" si="36"/>
        <v>60.33518964420368</v>
      </c>
      <c r="N44">
        <f t="shared" si="36"/>
        <v>60.335581334531625</v>
      </c>
      <c r="O44">
        <f t="shared" si="36"/>
        <v>60.335581573483566</v>
      </c>
      <c r="P44">
        <f t="shared" si="36"/>
        <v>60.335581573483566</v>
      </c>
      <c r="Q44">
        <f t="shared" si="36"/>
        <v>60.335581573483566</v>
      </c>
      <c r="R44">
        <f t="shared" si="36"/>
        <v>60.335581573483566</v>
      </c>
      <c r="S44">
        <f t="shared" si="36"/>
        <v>60.335581573483566</v>
      </c>
      <c r="T44">
        <f t="shared" si="36"/>
        <v>60.335581573483566</v>
      </c>
      <c r="U44">
        <f t="shared" si="36"/>
        <v>60.335581573483566</v>
      </c>
      <c r="V44">
        <f t="shared" si="36"/>
        <v>60.335581573483566</v>
      </c>
      <c r="W44">
        <f t="shared" si="36"/>
        <v>60.335581573483566</v>
      </c>
      <c r="X44">
        <f t="shared" si="36"/>
        <v>60.335581573483566</v>
      </c>
      <c r="Y44">
        <f t="shared" si="36"/>
        <v>60.335581573483566</v>
      </c>
    </row>
    <row r="45" spans="1:25">
      <c r="A45" s="1" t="s">
        <v>10</v>
      </c>
      <c r="I45">
        <f t="shared" si="37"/>
        <v>70</v>
      </c>
      <c r="J45">
        <f t="shared" si="36"/>
        <v>50.412398311811998</v>
      </c>
      <c r="K45">
        <f t="shared" si="36"/>
        <v>56.985121933657318</v>
      </c>
      <c r="L45">
        <f t="shared" si="36"/>
        <v>57.857991085488294</v>
      </c>
      <c r="M45">
        <f t="shared" si="36"/>
        <v>57.793111534828213</v>
      </c>
      <c r="N45">
        <f t="shared" si="36"/>
        <v>57.793610051253367</v>
      </c>
      <c r="O45">
        <f t="shared" si="36"/>
        <v>57.79361035537481</v>
      </c>
      <c r="P45">
        <f t="shared" si="36"/>
        <v>57.79361035537481</v>
      </c>
      <c r="Q45">
        <f t="shared" si="36"/>
        <v>57.79361035537481</v>
      </c>
      <c r="R45">
        <f t="shared" si="36"/>
        <v>57.79361035537481</v>
      </c>
      <c r="S45">
        <f t="shared" si="36"/>
        <v>57.79361035537481</v>
      </c>
      <c r="T45">
        <f t="shared" si="36"/>
        <v>57.79361035537481</v>
      </c>
      <c r="U45">
        <f t="shared" si="36"/>
        <v>57.79361035537481</v>
      </c>
      <c r="V45">
        <f t="shared" si="36"/>
        <v>57.79361035537481</v>
      </c>
      <c r="W45">
        <f t="shared" si="36"/>
        <v>57.79361035537481</v>
      </c>
      <c r="X45">
        <f t="shared" si="36"/>
        <v>57.79361035537481</v>
      </c>
      <c r="Y45">
        <f t="shared" si="36"/>
        <v>57.79361035537481</v>
      </c>
    </row>
    <row r="46" spans="1:25">
      <c r="A46" s="1" t="s">
        <v>12</v>
      </c>
      <c r="I46">
        <f t="shared" si="37"/>
        <v>70</v>
      </c>
      <c r="J46">
        <f t="shared" si="36"/>
        <v>54.642945872602802</v>
      </c>
      <c r="K46">
        <f t="shared" si="36"/>
        <v>59.900010413970101</v>
      </c>
      <c r="L46">
        <f t="shared" si="36"/>
        <v>60.589423573568162</v>
      </c>
      <c r="M46">
        <f t="shared" si="36"/>
        <v>60.538245852116106</v>
      </c>
      <c r="N46">
        <f t="shared" si="36"/>
        <v>60.53863912744243</v>
      </c>
      <c r="O46">
        <f t="shared" si="36"/>
        <v>60.538639367361043</v>
      </c>
      <c r="P46">
        <f t="shared" si="36"/>
        <v>60.538639367361043</v>
      </c>
      <c r="Q46">
        <f t="shared" si="36"/>
        <v>60.538639367361043</v>
      </c>
      <c r="R46">
        <f t="shared" si="36"/>
        <v>60.538639367361043</v>
      </c>
      <c r="S46">
        <f t="shared" si="36"/>
        <v>60.538639367361043</v>
      </c>
      <c r="T46">
        <f t="shared" si="36"/>
        <v>60.538639367361043</v>
      </c>
      <c r="U46">
        <f t="shared" si="36"/>
        <v>60.538639367361043</v>
      </c>
      <c r="V46">
        <f t="shared" si="36"/>
        <v>60.538639367361043</v>
      </c>
      <c r="W46">
        <f t="shared" si="36"/>
        <v>60.538639367361043</v>
      </c>
      <c r="X46">
        <f t="shared" si="36"/>
        <v>60.538639367361043</v>
      </c>
      <c r="Y46">
        <f t="shared" si="36"/>
        <v>60.538639367361043</v>
      </c>
    </row>
    <row r="47" spans="1:25">
      <c r="A47" s="1" t="s">
        <v>2</v>
      </c>
      <c r="I47">
        <f t="shared" si="37"/>
        <v>70</v>
      </c>
      <c r="J47">
        <f t="shared" si="36"/>
        <v>54.535661446545333</v>
      </c>
      <c r="K47">
        <f t="shared" si="36"/>
        <v>59.77274425875035</v>
      </c>
      <c r="L47">
        <f t="shared" si="36"/>
        <v>60.464233884676844</v>
      </c>
      <c r="M47">
        <f t="shared" si="36"/>
        <v>60.412866369760621</v>
      </c>
      <c r="N47">
        <f t="shared" si="36"/>
        <v>60.413261081865926</v>
      </c>
      <c r="O47">
        <f t="shared" si="36"/>
        <v>60.413261322661143</v>
      </c>
      <c r="P47">
        <f t="shared" si="36"/>
        <v>60.413261322661143</v>
      </c>
      <c r="Q47">
        <f t="shared" si="36"/>
        <v>60.413261322661143</v>
      </c>
      <c r="R47">
        <f t="shared" si="36"/>
        <v>60.413261322661143</v>
      </c>
      <c r="S47">
        <f t="shared" si="36"/>
        <v>60.413261322661143</v>
      </c>
      <c r="T47">
        <f t="shared" si="36"/>
        <v>60.413261322661143</v>
      </c>
      <c r="U47">
        <f t="shared" si="36"/>
        <v>60.413261322661143</v>
      </c>
      <c r="V47">
        <f t="shared" si="36"/>
        <v>60.413261322661143</v>
      </c>
      <c r="W47">
        <f t="shared" si="36"/>
        <v>60.413261322661143</v>
      </c>
      <c r="X47">
        <f t="shared" si="36"/>
        <v>60.413261322661143</v>
      </c>
      <c r="Y47">
        <f t="shared" si="36"/>
        <v>60.413261322661143</v>
      </c>
    </row>
    <row r="48" spans="1:25">
      <c r="A48" s="1" t="s">
        <v>3</v>
      </c>
      <c r="I48">
        <f t="shared" si="37"/>
        <v>70</v>
      </c>
      <c r="J48">
        <f t="shared" si="36"/>
        <v>64.762100693389598</v>
      </c>
      <c r="K48">
        <f t="shared" si="36"/>
        <v>66.646786653186666</v>
      </c>
      <c r="L48">
        <f t="shared" si="36"/>
        <v>66.886080626649729</v>
      </c>
      <c r="M48">
        <f t="shared" si="36"/>
        <v>66.868375089165497</v>
      </c>
      <c r="N48">
        <f t="shared" si="36"/>
        <v>66.868511182697105</v>
      </c>
      <c r="O48">
        <f t="shared" si="36"/>
        <v>66.868511265721139</v>
      </c>
      <c r="P48">
        <f t="shared" si="36"/>
        <v>66.868511265721139</v>
      </c>
      <c r="Q48">
        <f t="shared" si="36"/>
        <v>66.868511265721139</v>
      </c>
      <c r="R48">
        <f t="shared" si="36"/>
        <v>66.868511265721139</v>
      </c>
      <c r="S48">
        <f t="shared" si="36"/>
        <v>66.868511265721139</v>
      </c>
      <c r="T48">
        <f t="shared" si="36"/>
        <v>66.868511265721139</v>
      </c>
      <c r="U48">
        <f t="shared" si="36"/>
        <v>66.868511265721139</v>
      </c>
      <c r="V48">
        <f t="shared" si="36"/>
        <v>66.868511265721139</v>
      </c>
      <c r="W48">
        <f t="shared" si="36"/>
        <v>66.868511265721139</v>
      </c>
      <c r="X48">
        <f t="shared" si="36"/>
        <v>66.868511265721139</v>
      </c>
      <c r="Y48">
        <f t="shared" si="36"/>
        <v>66.868511265721139</v>
      </c>
    </row>
    <row r="49" spans="1:25">
      <c r="A49" s="1" t="s">
        <v>5</v>
      </c>
      <c r="I49">
        <f t="shared" si="37"/>
        <v>70</v>
      </c>
      <c r="J49">
        <f t="shared" si="36"/>
        <v>52.281980602753798</v>
      </c>
      <c r="K49">
        <f t="shared" si="36"/>
        <v>58.284731921486312</v>
      </c>
      <c r="L49">
        <f t="shared" si="36"/>
        <v>59.077114604184317</v>
      </c>
      <c r="M49">
        <f t="shared" si="36"/>
        <v>59.018253760153492</v>
      </c>
      <c r="N49">
        <f t="shared" si="36"/>
        <v>59.018706052538725</v>
      </c>
      <c r="O49">
        <f t="shared" si="36"/>
        <v>59.018706328460951</v>
      </c>
      <c r="P49">
        <f t="shared" si="36"/>
        <v>59.018706328460951</v>
      </c>
      <c r="Q49">
        <f t="shared" si="36"/>
        <v>59.018706328460951</v>
      </c>
      <c r="R49">
        <f t="shared" si="36"/>
        <v>59.018706328460951</v>
      </c>
      <c r="S49">
        <f t="shared" si="36"/>
        <v>59.018706328460951</v>
      </c>
      <c r="T49">
        <f t="shared" si="36"/>
        <v>59.018706328460951</v>
      </c>
      <c r="U49">
        <f t="shared" si="36"/>
        <v>59.018706328460951</v>
      </c>
      <c r="V49">
        <f t="shared" si="36"/>
        <v>59.018706328460951</v>
      </c>
      <c r="W49">
        <f t="shared" si="36"/>
        <v>59.018706328460951</v>
      </c>
      <c r="X49">
        <f t="shared" si="36"/>
        <v>59.018706328460951</v>
      </c>
      <c r="Y49">
        <f t="shared" si="36"/>
        <v>59.018706328460951</v>
      </c>
    </row>
    <row r="50" spans="1:25">
      <c r="A50" s="1" t="s">
        <v>25</v>
      </c>
      <c r="I50">
        <f t="shared" si="37"/>
        <v>70</v>
      </c>
      <c r="J50">
        <f t="shared" si="36"/>
        <v>60.934048274377581</v>
      </c>
      <c r="K50">
        <f t="shared" si="36"/>
        <v>64.14483282055555</v>
      </c>
      <c r="L50">
        <f t="shared" si="36"/>
        <v>64.556772363925305</v>
      </c>
      <c r="M50">
        <f t="shared" si="36"/>
        <v>64.526260483259421</v>
      </c>
      <c r="N50">
        <f t="shared" si="36"/>
        <v>64.526494993132744</v>
      </c>
      <c r="O50">
        <f t="shared" si="36"/>
        <v>64.526495136195891</v>
      </c>
      <c r="P50">
        <f t="shared" si="36"/>
        <v>64.526495136195891</v>
      </c>
      <c r="Q50">
        <f t="shared" si="36"/>
        <v>64.526495136195891</v>
      </c>
      <c r="R50">
        <f t="shared" si="36"/>
        <v>64.526495136195891</v>
      </c>
      <c r="S50">
        <f t="shared" si="36"/>
        <v>64.526495136195891</v>
      </c>
      <c r="T50">
        <f t="shared" si="36"/>
        <v>64.526495136195891</v>
      </c>
      <c r="U50">
        <f t="shared" si="36"/>
        <v>64.526495136195891</v>
      </c>
      <c r="V50">
        <f t="shared" si="36"/>
        <v>64.526495136195891</v>
      </c>
      <c r="W50">
        <f t="shared" si="36"/>
        <v>64.526495136195891</v>
      </c>
      <c r="X50">
        <f t="shared" si="36"/>
        <v>64.526495136195891</v>
      </c>
      <c r="Y50">
        <f t="shared" si="36"/>
        <v>64.526495136195891</v>
      </c>
    </row>
    <row r="51" spans="1:25">
      <c r="A51" s="1" t="s">
        <v>9</v>
      </c>
      <c r="I51">
        <f t="shared" si="37"/>
        <v>70</v>
      </c>
      <c r="J51">
        <f t="shared" si="36"/>
        <v>61.459792500304282</v>
      </c>
      <c r="K51">
        <f t="shared" si="36"/>
        <v>64.455599152694532</v>
      </c>
      <c r="L51">
        <f t="shared" si="36"/>
        <v>64.842357070148751</v>
      </c>
      <c r="M51">
        <f t="shared" si="36"/>
        <v>64.813692288572653</v>
      </c>
      <c r="N51">
        <f t="shared" si="36"/>
        <v>64.813912590923309</v>
      </c>
      <c r="O51">
        <f t="shared" si="36"/>
        <v>64.813912725319184</v>
      </c>
      <c r="P51">
        <f t="shared" si="36"/>
        <v>64.813912725319184</v>
      </c>
      <c r="Q51">
        <f t="shared" si="36"/>
        <v>64.813912725319184</v>
      </c>
      <c r="R51">
        <f t="shared" si="36"/>
        <v>64.813912725319184</v>
      </c>
      <c r="S51">
        <f t="shared" si="36"/>
        <v>64.813912725319184</v>
      </c>
      <c r="T51">
        <f t="shared" si="36"/>
        <v>64.813912725319184</v>
      </c>
      <c r="U51">
        <f t="shared" si="36"/>
        <v>64.813912725319184</v>
      </c>
      <c r="V51">
        <f t="shared" si="36"/>
        <v>64.813912725319184</v>
      </c>
      <c r="W51">
        <f t="shared" si="36"/>
        <v>64.813912725319184</v>
      </c>
      <c r="X51">
        <f t="shared" si="36"/>
        <v>64.813912725319184</v>
      </c>
      <c r="Y51">
        <f t="shared" si="36"/>
        <v>64.813912725319184</v>
      </c>
    </row>
    <row r="52" spans="1:25">
      <c r="A52" s="1" t="s">
        <v>4</v>
      </c>
      <c r="I52">
        <f t="shared" si="37"/>
        <v>70</v>
      </c>
      <c r="J52">
        <f t="shared" si="36"/>
        <v>68.638923818655286</v>
      </c>
      <c r="K52">
        <f t="shared" si="36"/>
        <v>69.119772234187749</v>
      </c>
      <c r="L52">
        <f t="shared" si="36"/>
        <v>69.181563974392049</v>
      </c>
      <c r="M52">
        <f t="shared" si="36"/>
        <v>69.176986385242344</v>
      </c>
      <c r="N52">
        <f t="shared" si="36"/>
        <v>69.177021567472138</v>
      </c>
      <c r="O52">
        <f t="shared" si="36"/>
        <v>69.177021588935119</v>
      </c>
      <c r="P52">
        <f t="shared" si="36"/>
        <v>69.177021588935119</v>
      </c>
      <c r="Q52">
        <f t="shared" si="36"/>
        <v>69.177021588935119</v>
      </c>
      <c r="R52">
        <f t="shared" si="36"/>
        <v>69.177021588935119</v>
      </c>
      <c r="S52">
        <f t="shared" si="36"/>
        <v>69.177021588935119</v>
      </c>
      <c r="T52">
        <f t="shared" si="36"/>
        <v>69.177021588935119</v>
      </c>
      <c r="U52">
        <f t="shared" si="36"/>
        <v>69.177021588935119</v>
      </c>
      <c r="V52">
        <f t="shared" si="36"/>
        <v>69.177021588935119</v>
      </c>
      <c r="W52">
        <f t="shared" si="36"/>
        <v>69.177021588935119</v>
      </c>
      <c r="X52">
        <f t="shared" si="36"/>
        <v>69.177021588935119</v>
      </c>
      <c r="Y52">
        <f t="shared" si="36"/>
        <v>69.177021588935119</v>
      </c>
    </row>
    <row r="53" spans="1:25">
      <c r="A53" s="1" t="s">
        <v>7</v>
      </c>
      <c r="I53">
        <f t="shared" si="37"/>
        <v>70</v>
      </c>
      <c r="J53">
        <f t="shared" si="36"/>
        <v>53.210314698825044</v>
      </c>
      <c r="K53">
        <f t="shared" si="36"/>
        <v>58.914868308210188</v>
      </c>
      <c r="L53">
        <f t="shared" si="36"/>
        <v>59.666528092482551</v>
      </c>
      <c r="M53">
        <f t="shared" si="36"/>
        <v>59.61070256653889</v>
      </c>
      <c r="N53">
        <f t="shared" si="36"/>
        <v>59.611131541502999</v>
      </c>
      <c r="O53">
        <f t="shared" si="36"/>
        <v>59.611131803200337</v>
      </c>
      <c r="P53">
        <f t="shared" si="36"/>
        <v>59.611131803200337</v>
      </c>
      <c r="Q53">
        <f t="shared" si="36"/>
        <v>59.611131803200337</v>
      </c>
      <c r="R53">
        <f t="shared" si="36"/>
        <v>59.611131803200337</v>
      </c>
      <c r="S53">
        <f t="shared" si="36"/>
        <v>59.611131803200337</v>
      </c>
      <c r="T53">
        <f t="shared" si="36"/>
        <v>59.611131803200337</v>
      </c>
      <c r="U53">
        <f t="shared" si="36"/>
        <v>59.611131803200337</v>
      </c>
      <c r="V53">
        <f t="shared" si="36"/>
        <v>59.611131803200337</v>
      </c>
      <c r="W53">
        <f t="shared" si="36"/>
        <v>59.611131803200337</v>
      </c>
      <c r="X53">
        <f t="shared" si="36"/>
        <v>59.611131803200337</v>
      </c>
      <c r="Y53">
        <f t="shared" si="36"/>
        <v>59.611131803200337</v>
      </c>
    </row>
    <row r="54" spans="1:25">
      <c r="A54" s="1" t="s">
        <v>16</v>
      </c>
      <c r="I54">
        <f t="shared" si="37"/>
        <v>70</v>
      </c>
      <c r="J54">
        <f t="shared" si="36"/>
        <v>54.555810423932485</v>
      </c>
      <c r="K54">
        <f t="shared" si="36"/>
        <v>59.74162880585795</v>
      </c>
      <c r="L54">
        <f t="shared" si="36"/>
        <v>60.430028748087764</v>
      </c>
      <c r="M54">
        <f t="shared" si="36"/>
        <v>60.378862789645204</v>
      </c>
      <c r="N54">
        <f t="shared" si="36"/>
        <v>60.379255935960117</v>
      </c>
      <c r="O54">
        <f t="shared" si="36"/>
        <v>60.379256175800208</v>
      </c>
      <c r="P54">
        <f t="shared" si="36"/>
        <v>60.379256175800208</v>
      </c>
      <c r="Q54">
        <f t="shared" si="36"/>
        <v>60.379256175800208</v>
      </c>
      <c r="R54">
        <f t="shared" si="36"/>
        <v>60.379256175800208</v>
      </c>
      <c r="S54">
        <f t="shared" si="36"/>
        <v>60.379256175800208</v>
      </c>
      <c r="T54">
        <f t="shared" si="36"/>
        <v>60.379256175800208</v>
      </c>
      <c r="U54">
        <f t="shared" si="36"/>
        <v>60.379256175800208</v>
      </c>
      <c r="V54">
        <f t="shared" si="36"/>
        <v>60.379256175800208</v>
      </c>
      <c r="W54">
        <f t="shared" si="36"/>
        <v>60.379256175800208</v>
      </c>
      <c r="X54">
        <f t="shared" si="36"/>
        <v>60.379256175800208</v>
      </c>
      <c r="Y54">
        <f t="shared" si="36"/>
        <v>60.379256175800208</v>
      </c>
    </row>
    <row r="55" spans="1:25">
      <c r="A55" s="1" t="s">
        <v>6</v>
      </c>
      <c r="I55">
        <f t="shared" si="37"/>
        <v>70</v>
      </c>
      <c r="J55">
        <f t="shared" si="36"/>
        <v>62.391418556553788</v>
      </c>
      <c r="K55">
        <f t="shared" si="36"/>
        <v>65.102116121753397</v>
      </c>
      <c r="L55">
        <f t="shared" si="36"/>
        <v>65.448544279948166</v>
      </c>
      <c r="M55">
        <f t="shared" si="36"/>
        <v>65.422894857191153</v>
      </c>
      <c r="N55">
        <f t="shared" si="36"/>
        <v>65.423092001060354</v>
      </c>
      <c r="O55">
        <f t="shared" si="36"/>
        <v>65.423092121328281</v>
      </c>
      <c r="P55">
        <f t="shared" si="36"/>
        <v>65.423092121328281</v>
      </c>
      <c r="Q55">
        <f t="shared" si="36"/>
        <v>65.423092121328281</v>
      </c>
      <c r="R55">
        <f t="shared" si="36"/>
        <v>65.423092121328281</v>
      </c>
      <c r="S55">
        <f t="shared" si="36"/>
        <v>65.423092121328281</v>
      </c>
      <c r="T55">
        <f t="shared" si="36"/>
        <v>65.423092121328281</v>
      </c>
      <c r="U55">
        <f t="shared" si="36"/>
        <v>65.423092121328281</v>
      </c>
      <c r="V55">
        <f t="shared" si="36"/>
        <v>65.423092121328281</v>
      </c>
      <c r="W55">
        <f t="shared" si="36"/>
        <v>65.423092121328281</v>
      </c>
      <c r="X55">
        <f t="shared" si="36"/>
        <v>65.423092121328281</v>
      </c>
      <c r="Y55">
        <f t="shared" si="36"/>
        <v>65.423092121328281</v>
      </c>
    </row>
    <row r="56" spans="1:25">
      <c r="A56" s="1" t="s">
        <v>11</v>
      </c>
      <c r="I56">
        <f t="shared" si="37"/>
        <v>70</v>
      </c>
      <c r="J56">
        <f t="shared" si="36"/>
        <v>61.157614013274369</v>
      </c>
      <c r="K56">
        <f t="shared" si="36"/>
        <v>64.223771968347521</v>
      </c>
      <c r="L56">
        <f t="shared" si="36"/>
        <v>64.622576036914069</v>
      </c>
      <c r="M56">
        <f t="shared" si="36"/>
        <v>64.592996060523461</v>
      </c>
      <c r="N56">
        <f t="shared" si="36"/>
        <v>64.593223382963487</v>
      </c>
      <c r="O56">
        <f t="shared" si="36"/>
        <v>64.593223521642045</v>
      </c>
      <c r="P56">
        <f t="shared" si="36"/>
        <v>64.593223521642045</v>
      </c>
      <c r="Q56">
        <f t="shared" si="36"/>
        <v>64.593223521642045</v>
      </c>
      <c r="R56">
        <f t="shared" si="36"/>
        <v>64.593223521642045</v>
      </c>
      <c r="S56">
        <f t="shared" si="36"/>
        <v>64.593223521642045</v>
      </c>
      <c r="T56">
        <f t="shared" si="36"/>
        <v>64.593223521642045</v>
      </c>
      <c r="U56">
        <f t="shared" si="36"/>
        <v>64.593223521642045</v>
      </c>
      <c r="V56">
        <f t="shared" si="36"/>
        <v>64.593223521642045</v>
      </c>
      <c r="W56">
        <f t="shared" si="36"/>
        <v>64.593223521642045</v>
      </c>
      <c r="X56">
        <f t="shared" si="36"/>
        <v>64.593223521642045</v>
      </c>
      <c r="Y56">
        <f t="shared" si="36"/>
        <v>64.593223521642045</v>
      </c>
    </row>
    <row r="57" spans="1:25">
      <c r="A57" s="1" t="s">
        <v>13</v>
      </c>
      <c r="I57">
        <f t="shared" si="37"/>
        <v>70</v>
      </c>
      <c r="J57">
        <f t="shared" si="36"/>
        <v>51.53232281388879</v>
      </c>
      <c r="K57">
        <f t="shared" si="36"/>
        <v>57.754129037558428</v>
      </c>
      <c r="L57">
        <f t="shared" si="36"/>
        <v>58.57832409876471</v>
      </c>
      <c r="M57">
        <f t="shared" si="36"/>
        <v>58.517078140464626</v>
      </c>
      <c r="N57">
        <f t="shared" si="36"/>
        <v>58.517548746922024</v>
      </c>
      <c r="O57">
        <f t="shared" si="36"/>
        <v>58.517549034016866</v>
      </c>
      <c r="P57">
        <f t="shared" si="36"/>
        <v>58.517549034016866</v>
      </c>
      <c r="Q57">
        <f t="shared" si="36"/>
        <v>58.517549034016866</v>
      </c>
      <c r="R57">
        <f t="shared" si="36"/>
        <v>58.517549034016866</v>
      </c>
      <c r="S57">
        <f t="shared" si="36"/>
        <v>58.517549034016866</v>
      </c>
      <c r="T57">
        <f t="shared" si="36"/>
        <v>58.517549034016866</v>
      </c>
      <c r="U57">
        <f t="shared" si="36"/>
        <v>58.517549034016866</v>
      </c>
      <c r="V57">
        <f t="shared" si="36"/>
        <v>58.517549034016866</v>
      </c>
      <c r="W57">
        <f t="shared" si="36"/>
        <v>58.517549034016866</v>
      </c>
      <c r="X57">
        <f t="shared" si="36"/>
        <v>58.517549034016866</v>
      </c>
      <c r="Y57">
        <f t="shared" si="36"/>
        <v>58.517549034016866</v>
      </c>
    </row>
    <row r="58" spans="1:25">
      <c r="A58" s="1" t="s">
        <v>14</v>
      </c>
      <c r="I58">
        <f t="shared" si="37"/>
        <v>70</v>
      </c>
      <c r="J58">
        <f t="shared" ref="J58:Y69" si="38">$F19+(J$34*100-$F19)*EXP(J$33*(($E19-MAX($E$3:$E$30))/MAX($E$3:$E$30))^J$35)</f>
        <v>55.388759940962245</v>
      </c>
      <c r="K58">
        <f t="shared" si="38"/>
        <v>60.315266742588875</v>
      </c>
      <c r="L58">
        <f t="shared" si="38"/>
        <v>60.967547077652242</v>
      </c>
      <c r="M58">
        <f t="shared" si="38"/>
        <v>60.919078593287864</v>
      </c>
      <c r="N58">
        <f t="shared" si="38"/>
        <v>60.919451020709474</v>
      </c>
      <c r="O58">
        <f t="shared" si="38"/>
        <v>60.919451247909905</v>
      </c>
      <c r="P58">
        <f t="shared" si="38"/>
        <v>60.919451247909905</v>
      </c>
      <c r="Q58">
        <f t="shared" si="38"/>
        <v>60.919451247909905</v>
      </c>
      <c r="R58">
        <f t="shared" si="38"/>
        <v>60.919451247909905</v>
      </c>
      <c r="S58">
        <f t="shared" si="38"/>
        <v>60.919451247909905</v>
      </c>
      <c r="T58">
        <f t="shared" si="38"/>
        <v>60.919451247909905</v>
      </c>
      <c r="U58">
        <f t="shared" si="38"/>
        <v>60.919451247909905</v>
      </c>
      <c r="V58">
        <f t="shared" si="38"/>
        <v>60.919451247909905</v>
      </c>
      <c r="W58">
        <f t="shared" si="38"/>
        <v>60.919451247909905</v>
      </c>
      <c r="X58">
        <f t="shared" si="38"/>
        <v>60.919451247909905</v>
      </c>
      <c r="Y58">
        <f t="shared" si="38"/>
        <v>60.919451247909905</v>
      </c>
    </row>
    <row r="59" spans="1:25">
      <c r="A59" s="1" t="s">
        <v>15</v>
      </c>
      <c r="I59">
        <f t="shared" si="37"/>
        <v>70</v>
      </c>
      <c r="J59">
        <f t="shared" si="38"/>
        <v>70</v>
      </c>
      <c r="K59">
        <f t="shared" si="38"/>
        <v>70</v>
      </c>
      <c r="L59">
        <f t="shared" si="38"/>
        <v>70</v>
      </c>
      <c r="M59">
        <f t="shared" si="38"/>
        <v>70</v>
      </c>
      <c r="N59">
        <f t="shared" si="38"/>
        <v>70</v>
      </c>
      <c r="O59">
        <f t="shared" si="38"/>
        <v>70</v>
      </c>
      <c r="P59">
        <f t="shared" si="38"/>
        <v>70</v>
      </c>
      <c r="Q59">
        <f t="shared" si="38"/>
        <v>70</v>
      </c>
      <c r="R59">
        <f t="shared" si="38"/>
        <v>70</v>
      </c>
      <c r="S59">
        <f t="shared" si="38"/>
        <v>70</v>
      </c>
      <c r="T59">
        <f t="shared" si="38"/>
        <v>70</v>
      </c>
      <c r="U59">
        <f t="shared" si="38"/>
        <v>70</v>
      </c>
      <c r="V59">
        <f t="shared" si="38"/>
        <v>70</v>
      </c>
      <c r="W59">
        <f t="shared" si="38"/>
        <v>70</v>
      </c>
      <c r="X59">
        <f t="shared" si="38"/>
        <v>70</v>
      </c>
      <c r="Y59">
        <f t="shared" si="38"/>
        <v>70</v>
      </c>
    </row>
    <row r="60" spans="1:25">
      <c r="A60" s="1" t="s">
        <v>17</v>
      </c>
      <c r="I60">
        <f t="shared" si="37"/>
        <v>70</v>
      </c>
      <c r="J60">
        <f t="shared" si="38"/>
        <v>50.83342465661832</v>
      </c>
      <c r="K60">
        <f t="shared" si="38"/>
        <v>57.376598209982149</v>
      </c>
      <c r="L60">
        <f t="shared" si="38"/>
        <v>58.23616798075291</v>
      </c>
      <c r="M60">
        <f t="shared" si="38"/>
        <v>58.17234758137112</v>
      </c>
      <c r="N60">
        <f t="shared" si="38"/>
        <v>58.172838002505209</v>
      </c>
      <c r="O60">
        <f t="shared" si="38"/>
        <v>58.172838301687896</v>
      </c>
      <c r="P60">
        <f t="shared" si="38"/>
        <v>58.172838301687896</v>
      </c>
      <c r="Q60">
        <f t="shared" si="38"/>
        <v>58.172838301687896</v>
      </c>
      <c r="R60">
        <f t="shared" si="38"/>
        <v>58.172838301687896</v>
      </c>
      <c r="S60">
        <f t="shared" si="38"/>
        <v>58.172838301687896</v>
      </c>
      <c r="T60">
        <f t="shared" si="38"/>
        <v>58.172838301687896</v>
      </c>
      <c r="U60">
        <f t="shared" si="38"/>
        <v>58.172838301687896</v>
      </c>
      <c r="V60">
        <f t="shared" si="38"/>
        <v>58.172838301687896</v>
      </c>
      <c r="W60">
        <f t="shared" si="38"/>
        <v>58.172838301687896</v>
      </c>
      <c r="X60">
        <f t="shared" si="38"/>
        <v>58.172838301687896</v>
      </c>
      <c r="Y60">
        <f t="shared" si="38"/>
        <v>58.172838301687896</v>
      </c>
    </row>
    <row r="61" spans="1:25">
      <c r="A61" s="1" t="s">
        <v>18</v>
      </c>
      <c r="I61">
        <f t="shared" si="37"/>
        <v>70</v>
      </c>
      <c r="J61">
        <f t="shared" si="38"/>
        <v>65.243931813616797</v>
      </c>
      <c r="K61">
        <f t="shared" si="38"/>
        <v>66.932890982569404</v>
      </c>
      <c r="L61">
        <f t="shared" si="38"/>
        <v>67.14919956087428</v>
      </c>
      <c r="M61">
        <f t="shared" si="38"/>
        <v>67.133180704479898</v>
      </c>
      <c r="N61">
        <f t="shared" si="38"/>
        <v>67.133303824820487</v>
      </c>
      <c r="O61">
        <f t="shared" si="38"/>
        <v>67.133303899930254</v>
      </c>
      <c r="P61">
        <f t="shared" si="38"/>
        <v>67.133303899930254</v>
      </c>
      <c r="Q61">
        <f t="shared" si="38"/>
        <v>67.133303899930254</v>
      </c>
      <c r="R61">
        <f t="shared" si="38"/>
        <v>67.133303899930254</v>
      </c>
      <c r="S61">
        <f t="shared" si="38"/>
        <v>67.133303899930254</v>
      </c>
      <c r="T61">
        <f t="shared" si="38"/>
        <v>67.133303899930254</v>
      </c>
      <c r="U61">
        <f t="shared" si="38"/>
        <v>67.133303899930254</v>
      </c>
      <c r="V61">
        <f t="shared" si="38"/>
        <v>67.133303899930254</v>
      </c>
      <c r="W61">
        <f t="shared" si="38"/>
        <v>67.133303899930254</v>
      </c>
      <c r="X61">
        <f t="shared" si="38"/>
        <v>67.133303899930254</v>
      </c>
      <c r="Y61">
        <f t="shared" si="38"/>
        <v>67.133303899930254</v>
      </c>
    </row>
    <row r="62" spans="1:25">
      <c r="A62" s="1" t="s">
        <v>20</v>
      </c>
      <c r="I62">
        <f t="shared" si="37"/>
        <v>70</v>
      </c>
      <c r="J62">
        <f t="shared" si="38"/>
        <v>53.816295715001459</v>
      </c>
      <c r="K62">
        <f t="shared" si="38"/>
        <v>59.252892751637376</v>
      </c>
      <c r="L62">
        <f t="shared" si="38"/>
        <v>59.974377784952324</v>
      </c>
      <c r="M62">
        <f t="shared" si="38"/>
        <v>59.920754301138913</v>
      </c>
      <c r="N62">
        <f t="shared" si="38"/>
        <v>59.921166331404379</v>
      </c>
      <c r="O62">
        <f t="shared" si="38"/>
        <v>59.92116658276467</v>
      </c>
      <c r="P62">
        <f t="shared" si="38"/>
        <v>59.92116658276467</v>
      </c>
      <c r="Q62">
        <f t="shared" si="38"/>
        <v>59.92116658276467</v>
      </c>
      <c r="R62">
        <f t="shared" si="38"/>
        <v>59.92116658276467</v>
      </c>
      <c r="S62">
        <f t="shared" si="38"/>
        <v>59.92116658276467</v>
      </c>
      <c r="T62">
        <f t="shared" si="38"/>
        <v>59.92116658276467</v>
      </c>
      <c r="U62">
        <f t="shared" si="38"/>
        <v>59.92116658276467</v>
      </c>
      <c r="V62">
        <f t="shared" si="38"/>
        <v>59.92116658276467</v>
      </c>
      <c r="W62">
        <f t="shared" si="38"/>
        <v>59.92116658276467</v>
      </c>
      <c r="X62">
        <f t="shared" si="38"/>
        <v>59.92116658276467</v>
      </c>
      <c r="Y62">
        <f t="shared" si="38"/>
        <v>59.92116658276467</v>
      </c>
    </row>
    <row r="63" spans="1:25">
      <c r="A63" s="1" t="s">
        <v>21</v>
      </c>
      <c r="I63">
        <f t="shared" si="37"/>
        <v>70</v>
      </c>
      <c r="J63">
        <f t="shared" si="38"/>
        <v>55.430095811533356</v>
      </c>
      <c r="K63">
        <f t="shared" si="38"/>
        <v>60.384215279411109</v>
      </c>
      <c r="L63">
        <f t="shared" si="38"/>
        <v>61.036680183051516</v>
      </c>
      <c r="M63">
        <f t="shared" si="38"/>
        <v>60.988224204038715</v>
      </c>
      <c r="N63">
        <f t="shared" si="38"/>
        <v>60.988596551314743</v>
      </c>
      <c r="O63">
        <f t="shared" si="38"/>
        <v>60.988596778466203</v>
      </c>
      <c r="P63">
        <f t="shared" si="38"/>
        <v>60.988596778466203</v>
      </c>
      <c r="Q63">
        <f t="shared" si="38"/>
        <v>60.988596778466203</v>
      </c>
      <c r="R63">
        <f t="shared" si="38"/>
        <v>60.988596778466203</v>
      </c>
      <c r="S63">
        <f t="shared" si="38"/>
        <v>60.988596778466203</v>
      </c>
      <c r="T63">
        <f t="shared" si="38"/>
        <v>60.988596778466203</v>
      </c>
      <c r="U63">
        <f t="shared" si="38"/>
        <v>60.988596778466203</v>
      </c>
      <c r="V63">
        <f t="shared" si="38"/>
        <v>60.988596778466203</v>
      </c>
      <c r="W63">
        <f t="shared" si="38"/>
        <v>60.988596778466203</v>
      </c>
      <c r="X63">
        <f t="shared" si="38"/>
        <v>60.988596778466203</v>
      </c>
      <c r="Y63">
        <f t="shared" si="38"/>
        <v>60.988596778466203</v>
      </c>
    </row>
    <row r="64" spans="1:25">
      <c r="A64" s="1" t="s">
        <v>22</v>
      </c>
      <c r="I64">
        <f t="shared" si="37"/>
        <v>70</v>
      </c>
      <c r="J64">
        <f t="shared" si="38"/>
        <v>48.078212699833394</v>
      </c>
      <c r="K64">
        <f t="shared" si="38"/>
        <v>55.395879007192249</v>
      </c>
      <c r="L64">
        <f t="shared" si="38"/>
        <v>56.370850457517491</v>
      </c>
      <c r="M64">
        <f t="shared" si="38"/>
        <v>56.298357613028763</v>
      </c>
      <c r="N64">
        <f t="shared" si="38"/>
        <v>56.298914613205902</v>
      </c>
      <c r="O64">
        <f t="shared" si="38"/>
        <v>56.298914953005607</v>
      </c>
      <c r="P64">
        <f t="shared" si="38"/>
        <v>56.298914953005607</v>
      </c>
      <c r="Q64">
        <f t="shared" si="38"/>
        <v>56.298914953005607</v>
      </c>
      <c r="R64">
        <f t="shared" si="38"/>
        <v>56.298914953005607</v>
      </c>
      <c r="S64">
        <f t="shared" si="38"/>
        <v>56.298914953005607</v>
      </c>
      <c r="T64">
        <f t="shared" si="38"/>
        <v>56.298914953005607</v>
      </c>
      <c r="U64">
        <f t="shared" si="38"/>
        <v>56.298914953005607</v>
      </c>
      <c r="V64">
        <f t="shared" si="38"/>
        <v>56.298914953005607</v>
      </c>
      <c r="W64">
        <f t="shared" si="38"/>
        <v>56.298914953005607</v>
      </c>
      <c r="X64">
        <f t="shared" si="38"/>
        <v>56.298914953005607</v>
      </c>
      <c r="Y64">
        <f t="shared" si="38"/>
        <v>56.298914953005607</v>
      </c>
    </row>
    <row r="65" spans="1:25">
      <c r="A65" s="1" t="s">
        <v>24</v>
      </c>
      <c r="I65">
        <f t="shared" si="37"/>
        <v>70</v>
      </c>
      <c r="J65">
        <f t="shared" si="38"/>
        <v>49.823450954368795</v>
      </c>
      <c r="K65">
        <f t="shared" si="38"/>
        <v>56.645342057202754</v>
      </c>
      <c r="L65">
        <f t="shared" si="38"/>
        <v>57.547000256027999</v>
      </c>
      <c r="M65">
        <f t="shared" si="38"/>
        <v>57.480013371815957</v>
      </c>
      <c r="N65">
        <f t="shared" si="38"/>
        <v>57.480528100190128</v>
      </c>
      <c r="O65">
        <f t="shared" si="38"/>
        <v>57.480528414201629</v>
      </c>
      <c r="P65">
        <f t="shared" si="38"/>
        <v>57.480528414201629</v>
      </c>
      <c r="Q65">
        <f t="shared" si="38"/>
        <v>57.480528414201629</v>
      </c>
      <c r="R65">
        <f t="shared" si="38"/>
        <v>57.480528414201629</v>
      </c>
      <c r="S65">
        <f t="shared" si="38"/>
        <v>57.480528414201629</v>
      </c>
      <c r="T65">
        <f t="shared" si="38"/>
        <v>57.480528414201629</v>
      </c>
      <c r="U65">
        <f t="shared" si="38"/>
        <v>57.480528414201629</v>
      </c>
      <c r="V65">
        <f t="shared" si="38"/>
        <v>57.480528414201629</v>
      </c>
      <c r="W65">
        <f t="shared" si="38"/>
        <v>57.480528414201629</v>
      </c>
      <c r="X65">
        <f t="shared" si="38"/>
        <v>57.480528414201629</v>
      </c>
      <c r="Y65">
        <f t="shared" si="38"/>
        <v>57.480528414201629</v>
      </c>
    </row>
    <row r="66" spans="1:25">
      <c r="A66" s="1" t="s">
        <v>23</v>
      </c>
      <c r="I66">
        <f t="shared" si="37"/>
        <v>70</v>
      </c>
      <c r="J66">
        <f t="shared" si="38"/>
        <v>61.14767536362384</v>
      </c>
      <c r="K66">
        <f t="shared" si="38"/>
        <v>64.165735491955573</v>
      </c>
      <c r="L66">
        <f t="shared" si="38"/>
        <v>64.56254676434591</v>
      </c>
      <c r="M66">
        <f t="shared" si="38"/>
        <v>64.533082242849787</v>
      </c>
      <c r="N66">
        <f t="shared" si="38"/>
        <v>64.533308658333468</v>
      </c>
      <c r="O66">
        <f t="shared" si="38"/>
        <v>64.533308796458826</v>
      </c>
      <c r="P66">
        <f t="shared" si="38"/>
        <v>64.533308796458826</v>
      </c>
      <c r="Q66">
        <f t="shared" si="38"/>
        <v>64.533308796458826</v>
      </c>
      <c r="R66">
        <f t="shared" si="38"/>
        <v>64.533308796458826</v>
      </c>
      <c r="S66">
        <f t="shared" si="38"/>
        <v>64.533308796458826</v>
      </c>
      <c r="T66">
        <f t="shared" si="38"/>
        <v>64.533308796458826</v>
      </c>
      <c r="U66">
        <f t="shared" si="38"/>
        <v>64.533308796458826</v>
      </c>
      <c r="V66">
        <f t="shared" si="38"/>
        <v>64.533308796458826</v>
      </c>
      <c r="W66">
        <f t="shared" si="38"/>
        <v>64.533308796458826</v>
      </c>
      <c r="X66">
        <f t="shared" si="38"/>
        <v>64.533308796458826</v>
      </c>
      <c r="Y66">
        <f t="shared" si="38"/>
        <v>64.533308796458826</v>
      </c>
    </row>
    <row r="67" spans="1:25">
      <c r="A67" s="1" t="s">
        <v>8</v>
      </c>
      <c r="I67">
        <f t="shared" si="37"/>
        <v>70</v>
      </c>
      <c r="J67">
        <f t="shared" si="38"/>
        <v>57.817434895695001</v>
      </c>
      <c r="K67">
        <f t="shared" si="38"/>
        <v>62.01086576058924</v>
      </c>
      <c r="L67">
        <f t="shared" si="38"/>
        <v>62.558864972489289</v>
      </c>
      <c r="M67">
        <f t="shared" si="38"/>
        <v>62.518199476358646</v>
      </c>
      <c r="N67">
        <f t="shared" si="38"/>
        <v>62.518511979302559</v>
      </c>
      <c r="O67">
        <f t="shared" si="38"/>
        <v>62.51851216994573</v>
      </c>
      <c r="P67">
        <f t="shared" si="38"/>
        <v>62.51851216994573</v>
      </c>
      <c r="Q67">
        <f t="shared" si="38"/>
        <v>62.51851216994573</v>
      </c>
      <c r="R67">
        <f t="shared" si="38"/>
        <v>62.51851216994573</v>
      </c>
      <c r="S67">
        <f t="shared" si="38"/>
        <v>62.51851216994573</v>
      </c>
      <c r="T67">
        <f t="shared" si="38"/>
        <v>62.51851216994573</v>
      </c>
      <c r="U67">
        <f t="shared" si="38"/>
        <v>62.51851216994573</v>
      </c>
      <c r="V67">
        <f t="shared" si="38"/>
        <v>62.51851216994573</v>
      </c>
      <c r="W67">
        <f t="shared" si="38"/>
        <v>62.51851216994573</v>
      </c>
      <c r="X67">
        <f t="shared" si="38"/>
        <v>62.51851216994573</v>
      </c>
      <c r="Y67">
        <f t="shared" si="38"/>
        <v>62.51851216994573</v>
      </c>
    </row>
    <row r="68" spans="1:25">
      <c r="A68" s="1" t="s">
        <v>26</v>
      </c>
      <c r="I68">
        <f t="shared" si="37"/>
        <v>70</v>
      </c>
      <c r="J68">
        <f t="shared" si="38"/>
        <v>65.698850384280959</v>
      </c>
      <c r="K68">
        <f t="shared" si="38"/>
        <v>67.242697872728883</v>
      </c>
      <c r="L68">
        <f t="shared" si="38"/>
        <v>67.439033862797004</v>
      </c>
      <c r="M68">
        <f t="shared" si="38"/>
        <v>67.424504442772985</v>
      </c>
      <c r="N68">
        <f t="shared" si="38"/>
        <v>67.424616121649393</v>
      </c>
      <c r="O68">
        <f t="shared" si="38"/>
        <v>67.424616189779243</v>
      </c>
      <c r="P68">
        <f t="shared" si="38"/>
        <v>67.424616189779243</v>
      </c>
      <c r="Q68">
        <f t="shared" si="38"/>
        <v>67.424616189779243</v>
      </c>
      <c r="R68">
        <f t="shared" si="38"/>
        <v>67.424616189779243</v>
      </c>
      <c r="S68">
        <f t="shared" si="38"/>
        <v>67.424616189779243</v>
      </c>
      <c r="T68">
        <f t="shared" si="38"/>
        <v>67.424616189779243</v>
      </c>
      <c r="U68">
        <f t="shared" si="38"/>
        <v>67.424616189779243</v>
      </c>
      <c r="V68">
        <f t="shared" si="38"/>
        <v>67.424616189779243</v>
      </c>
      <c r="W68">
        <f t="shared" si="38"/>
        <v>67.424616189779243</v>
      </c>
      <c r="X68">
        <f t="shared" si="38"/>
        <v>67.424616189779243</v>
      </c>
      <c r="Y68">
        <f t="shared" si="38"/>
        <v>67.424616189779243</v>
      </c>
    </row>
    <row r="69" spans="1:25">
      <c r="A69" s="1" t="s">
        <v>27</v>
      </c>
      <c r="I69">
        <f t="shared" si="37"/>
        <v>70</v>
      </c>
      <c r="J69">
        <f t="shared" si="38"/>
        <v>63.23978977882512</v>
      </c>
      <c r="K69">
        <f t="shared" si="38"/>
        <v>65.620119547089431</v>
      </c>
      <c r="L69">
        <f t="shared" si="38"/>
        <v>65.926670745662932</v>
      </c>
      <c r="M69">
        <f t="shared" si="38"/>
        <v>65.903956149351927</v>
      </c>
      <c r="N69">
        <f t="shared" si="38"/>
        <v>65.904130725140263</v>
      </c>
      <c r="O69">
        <f t="shared" si="38"/>
        <v>65.904130831640543</v>
      </c>
      <c r="P69">
        <f t="shared" si="38"/>
        <v>65.904130831640543</v>
      </c>
      <c r="Q69">
        <f t="shared" si="38"/>
        <v>65.904130831640543</v>
      </c>
      <c r="R69">
        <f t="shared" si="38"/>
        <v>65.904130831640543</v>
      </c>
      <c r="S69">
        <f t="shared" si="38"/>
        <v>65.904130831640543</v>
      </c>
      <c r="T69">
        <f t="shared" si="38"/>
        <v>65.904130831640543</v>
      </c>
      <c r="U69">
        <f t="shared" si="38"/>
        <v>65.904130831640543</v>
      </c>
      <c r="V69">
        <f t="shared" si="38"/>
        <v>65.904130831640543</v>
      </c>
      <c r="W69">
        <f t="shared" si="38"/>
        <v>65.904130831640543</v>
      </c>
      <c r="X69">
        <f t="shared" si="38"/>
        <v>65.904130831640543</v>
      </c>
      <c r="Y69">
        <f t="shared" si="38"/>
        <v>65.904130831640543</v>
      </c>
    </row>
    <row r="71" spans="1:25">
      <c r="A71" s="1" t="s">
        <v>19</v>
      </c>
      <c r="J71" s="3"/>
    </row>
    <row r="72" spans="1:25">
      <c r="A72" s="1" t="s">
        <v>0</v>
      </c>
    </row>
    <row r="73" spans="1:25">
      <c r="A73" s="1" t="s">
        <v>1</v>
      </c>
    </row>
    <row r="74" spans="1:25">
      <c r="A74" s="1" t="s">
        <v>10</v>
      </c>
    </row>
    <row r="75" spans="1:25">
      <c r="A75" s="1" t="s">
        <v>12</v>
      </c>
    </row>
    <row r="76" spans="1:25">
      <c r="A76" s="1" t="s">
        <v>2</v>
      </c>
    </row>
    <row r="77" spans="1:25">
      <c r="A77" s="1" t="s">
        <v>3</v>
      </c>
    </row>
    <row r="78" spans="1:25">
      <c r="A78" s="1" t="s">
        <v>5</v>
      </c>
    </row>
    <row r="79" spans="1:25">
      <c r="A79" s="1" t="s">
        <v>25</v>
      </c>
    </row>
    <row r="80" spans="1:25">
      <c r="A80" s="1" t="s">
        <v>9</v>
      </c>
    </row>
    <row r="81" spans="1:1">
      <c r="A81" s="1" t="s">
        <v>4</v>
      </c>
    </row>
    <row r="82" spans="1:1">
      <c r="A82" s="1" t="s">
        <v>7</v>
      </c>
    </row>
    <row r="83" spans="1:1">
      <c r="A83" s="1" t="s">
        <v>16</v>
      </c>
    </row>
    <row r="84" spans="1:1">
      <c r="A84" s="1" t="s">
        <v>6</v>
      </c>
    </row>
    <row r="85" spans="1:1">
      <c r="A85" s="1" t="s">
        <v>11</v>
      </c>
    </row>
    <row r="86" spans="1:1">
      <c r="A86" s="1" t="s">
        <v>13</v>
      </c>
    </row>
    <row r="87" spans="1:1">
      <c r="A87" s="1" t="s">
        <v>14</v>
      </c>
    </row>
    <row r="88" spans="1:1">
      <c r="A88" s="1" t="s">
        <v>15</v>
      </c>
    </row>
    <row r="89" spans="1:1">
      <c r="A89" s="1" t="s">
        <v>17</v>
      </c>
    </row>
    <row r="90" spans="1:1">
      <c r="A90" s="1" t="s">
        <v>18</v>
      </c>
    </row>
    <row r="91" spans="1:1">
      <c r="A91" s="1" t="s">
        <v>20</v>
      </c>
    </row>
    <row r="92" spans="1:1">
      <c r="A92" s="1" t="s">
        <v>21</v>
      </c>
    </row>
    <row r="93" spans="1:1">
      <c r="A93" s="1" t="s">
        <v>22</v>
      </c>
    </row>
    <row r="94" spans="1:1">
      <c r="A94" s="1" t="s">
        <v>24</v>
      </c>
    </row>
    <row r="95" spans="1:1">
      <c r="A95" s="1" t="s">
        <v>23</v>
      </c>
    </row>
    <row r="96" spans="1:1">
      <c r="A96" s="1" t="s">
        <v>8</v>
      </c>
    </row>
    <row r="97" spans="1:1">
      <c r="A97" s="1" t="s">
        <v>26</v>
      </c>
    </row>
    <row r="98" spans="1:1">
      <c r="A98" s="1" t="s">
        <v>27</v>
      </c>
    </row>
  </sheetData>
  <sortState ref="A38:Z65">
    <sortCondition ref="A38:A65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zoomScale="70" zoomScaleNormal="70" workbookViewId="0">
      <selection activeCell="G32" sqref="G32"/>
    </sheetView>
  </sheetViews>
  <sheetFormatPr defaultRowHeight="12.75"/>
  <cols>
    <col min="1" max="1" width="14.28515625" bestFit="1" customWidth="1"/>
    <col min="2" max="2" width="16.42578125" bestFit="1" customWidth="1"/>
    <col min="3" max="3" width="9.7109375" bestFit="1" customWidth="1"/>
    <col min="4" max="4" width="10.140625" bestFit="1" customWidth="1"/>
    <col min="5" max="5" width="10.140625" customWidth="1"/>
    <col min="6" max="6" width="9.85546875" bestFit="1" customWidth="1"/>
    <col min="7" max="8" width="18.5703125" customWidth="1"/>
    <col min="9" max="9" width="18.42578125" bestFit="1" customWidth="1"/>
    <col min="10" max="10" width="12" bestFit="1" customWidth="1"/>
    <col min="11" max="12" width="12.7109375" bestFit="1" customWidth="1"/>
    <col min="13" max="13" width="12" bestFit="1" customWidth="1"/>
    <col min="14" max="15" width="12.7109375" bestFit="1" customWidth="1"/>
    <col min="16" max="25" width="12" bestFit="1" customWidth="1"/>
  </cols>
  <sheetData>
    <row r="1" spans="1:25" s="6" customFormat="1">
      <c r="B1" s="6" t="s">
        <v>34</v>
      </c>
      <c r="C1" s="6" t="s">
        <v>28</v>
      </c>
      <c r="D1" s="6" t="s">
        <v>33</v>
      </c>
      <c r="E1" s="6" t="s">
        <v>30</v>
      </c>
      <c r="F1" s="2" t="s">
        <v>39</v>
      </c>
      <c r="G1" s="9" t="s">
        <v>40</v>
      </c>
      <c r="H1" s="9" t="s">
        <v>68</v>
      </c>
      <c r="I1" s="6" t="s">
        <v>35</v>
      </c>
      <c r="O1" s="2"/>
      <c r="P1" s="2"/>
    </row>
    <row r="2" spans="1:25" s="6" customFormat="1">
      <c r="F2" s="2"/>
      <c r="G2" s="9"/>
      <c r="H2" s="9"/>
      <c r="I2" s="6" t="s">
        <v>41</v>
      </c>
      <c r="J2" s="6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6" t="s">
        <v>47</v>
      </c>
      <c r="P2" s="6" t="s">
        <v>48</v>
      </c>
      <c r="Q2" s="6" t="s">
        <v>49</v>
      </c>
      <c r="R2" s="6" t="s">
        <v>50</v>
      </c>
      <c r="S2" s="6" t="s">
        <v>51</v>
      </c>
      <c r="T2" s="6" t="s">
        <v>52</v>
      </c>
      <c r="U2" s="6" t="s">
        <v>53</v>
      </c>
      <c r="V2" s="6" t="s">
        <v>54</v>
      </c>
      <c r="W2" s="6" t="s">
        <v>55</v>
      </c>
      <c r="X2" s="6" t="s">
        <v>56</v>
      </c>
      <c r="Y2" s="6" t="s">
        <v>57</v>
      </c>
    </row>
    <row r="3" spans="1:25">
      <c r="A3" s="1" t="s">
        <v>19</v>
      </c>
      <c r="B3" s="1">
        <v>566</v>
      </c>
      <c r="C3">
        <v>8551081</v>
      </c>
      <c r="D3" s="3">
        <f t="shared" ref="D3:D30" si="0">C3*B3/1000000</f>
        <v>4839.911846</v>
      </c>
      <c r="E3" s="3">
        <v>51.119033956057713</v>
      </c>
      <c r="F3">
        <v>4.0999999999999996</v>
      </c>
      <c r="G3" s="10">
        <f>Y42</f>
        <v>4.0999999999999996</v>
      </c>
      <c r="H3" s="15">
        <f>B3*(G3/100)</f>
        <v>23.205999999999996</v>
      </c>
      <c r="I3" s="3">
        <f t="shared" ref="I3:Y3" si="1">$D3*I42/100</f>
        <v>198.43638568599999</v>
      </c>
      <c r="J3" s="3">
        <f t="shared" si="1"/>
        <v>198.43638568599999</v>
      </c>
      <c r="K3" s="3">
        <f t="shared" si="1"/>
        <v>198.43638568599999</v>
      </c>
      <c r="L3" s="3">
        <f t="shared" si="1"/>
        <v>198.43638568599999</v>
      </c>
      <c r="M3" s="3">
        <f t="shared" si="1"/>
        <v>198.43638568599999</v>
      </c>
      <c r="N3" s="3">
        <f t="shared" si="1"/>
        <v>198.43638568599999</v>
      </c>
      <c r="O3" s="3">
        <f t="shared" si="1"/>
        <v>198.43638568599999</v>
      </c>
      <c r="P3" s="3">
        <f t="shared" si="1"/>
        <v>198.43638568599999</v>
      </c>
      <c r="Q3" s="3">
        <f t="shared" si="1"/>
        <v>198.43638568599999</v>
      </c>
      <c r="R3" s="3">
        <f t="shared" si="1"/>
        <v>198.43638568599999</v>
      </c>
      <c r="S3" s="3">
        <f t="shared" si="1"/>
        <v>198.43638568599999</v>
      </c>
      <c r="T3" s="3">
        <f t="shared" si="1"/>
        <v>198.43638568599999</v>
      </c>
      <c r="U3" s="3">
        <f t="shared" si="1"/>
        <v>198.43638568599999</v>
      </c>
      <c r="V3" s="3">
        <f t="shared" si="1"/>
        <v>198.43638568599999</v>
      </c>
      <c r="W3" s="3">
        <f t="shared" si="1"/>
        <v>198.43638568599999</v>
      </c>
      <c r="X3" s="3">
        <f t="shared" si="1"/>
        <v>198.43638568599999</v>
      </c>
      <c r="Y3" s="3">
        <f t="shared" si="1"/>
        <v>198.43638568599999</v>
      </c>
    </row>
    <row r="4" spans="1:25">
      <c r="A4" s="1" t="s">
        <v>0</v>
      </c>
      <c r="B4" s="1">
        <v>435</v>
      </c>
      <c r="C4">
        <v>11336943</v>
      </c>
      <c r="D4" s="3">
        <f t="shared" si="0"/>
        <v>4931.570205</v>
      </c>
      <c r="E4" s="3">
        <v>47.161920104917172</v>
      </c>
      <c r="F4">
        <v>0.9</v>
      </c>
      <c r="G4" s="10">
        <f t="shared" ref="G4:G30" si="2">Y43</f>
        <v>0.9</v>
      </c>
      <c r="H4" s="15">
        <f t="shared" ref="H4:H30" si="3">B4*(G4/100)</f>
        <v>3.9150000000000005</v>
      </c>
      <c r="I4" s="3">
        <f t="shared" ref="I4:Y4" si="4">$D4*I43/100</f>
        <v>44.384131844999999</v>
      </c>
      <c r="J4" s="3">
        <f t="shared" si="4"/>
        <v>44.384131844999999</v>
      </c>
      <c r="K4" s="3">
        <f t="shared" si="4"/>
        <v>44.384131844999999</v>
      </c>
      <c r="L4" s="3">
        <f t="shared" si="4"/>
        <v>44.384131844999999</v>
      </c>
      <c r="M4" s="3">
        <f t="shared" si="4"/>
        <v>44.384131844999999</v>
      </c>
      <c r="N4" s="3">
        <f t="shared" si="4"/>
        <v>44.384131844999999</v>
      </c>
      <c r="O4" s="3">
        <f t="shared" si="4"/>
        <v>44.384131844999999</v>
      </c>
      <c r="P4" s="3">
        <f t="shared" si="4"/>
        <v>44.384131844999999</v>
      </c>
      <c r="Q4" s="3">
        <f t="shared" si="4"/>
        <v>44.384131844999999</v>
      </c>
      <c r="R4" s="3">
        <f t="shared" si="4"/>
        <v>44.384131844999999</v>
      </c>
      <c r="S4" s="3">
        <f t="shared" si="4"/>
        <v>44.384131844999999</v>
      </c>
      <c r="T4" s="3">
        <f t="shared" si="4"/>
        <v>44.384131844999999</v>
      </c>
      <c r="U4" s="3">
        <f t="shared" si="4"/>
        <v>44.384131844999999</v>
      </c>
      <c r="V4" s="3">
        <f t="shared" si="4"/>
        <v>44.384131844999999</v>
      </c>
      <c r="W4" s="3">
        <f t="shared" si="4"/>
        <v>44.384131844999999</v>
      </c>
      <c r="X4" s="3">
        <f t="shared" si="4"/>
        <v>44.384131844999999</v>
      </c>
      <c r="Y4" s="3">
        <f t="shared" si="4"/>
        <v>44.384131844999999</v>
      </c>
    </row>
    <row r="5" spans="1:25">
      <c r="A5" s="1" t="s">
        <v>1</v>
      </c>
      <c r="B5" s="1">
        <v>442</v>
      </c>
      <c r="C5">
        <v>7199931</v>
      </c>
      <c r="D5" s="3">
        <f t="shared" si="0"/>
        <v>3182.369502</v>
      </c>
      <c r="E5" s="3">
        <v>7.7552132096821493</v>
      </c>
      <c r="F5">
        <v>69.099999999999994</v>
      </c>
      <c r="G5" s="10">
        <f t="shared" si="2"/>
        <v>23.702684777288653</v>
      </c>
      <c r="H5" s="15">
        <f t="shared" si="3"/>
        <v>104.76586671561584</v>
      </c>
      <c r="I5" s="3">
        <f t="shared" ref="I5:Y5" si="5">$D5*I44/100</f>
        <v>1394.201767302543</v>
      </c>
      <c r="J5" s="3">
        <f t="shared" si="5"/>
        <v>917.71239221565838</v>
      </c>
      <c r="K5" s="3">
        <f t="shared" si="5"/>
        <v>709.13005863889032</v>
      </c>
      <c r="L5" s="3">
        <f t="shared" si="5"/>
        <v>756.47138877683255</v>
      </c>
      <c r="M5" s="3">
        <f t="shared" si="5"/>
        <v>754.33366703739932</v>
      </c>
      <c r="N5" s="3">
        <f t="shared" si="5"/>
        <v>754.30699547206677</v>
      </c>
      <c r="O5" s="3">
        <f t="shared" si="5"/>
        <v>754.3070115076307</v>
      </c>
      <c r="P5" s="3">
        <f t="shared" si="5"/>
        <v>754.3070115076307</v>
      </c>
      <c r="Q5" s="3">
        <f t="shared" si="5"/>
        <v>754.3070115076307</v>
      </c>
      <c r="R5" s="3">
        <f t="shared" si="5"/>
        <v>754.3070115076307</v>
      </c>
      <c r="S5" s="3">
        <f t="shared" si="5"/>
        <v>754.3070115076307</v>
      </c>
      <c r="T5" s="3">
        <f t="shared" si="5"/>
        <v>754.3070115076307</v>
      </c>
      <c r="U5" s="3">
        <f t="shared" si="5"/>
        <v>754.3070115076307</v>
      </c>
      <c r="V5" s="3">
        <f t="shared" si="5"/>
        <v>754.3070115076307</v>
      </c>
      <c r="W5" s="3">
        <f t="shared" si="5"/>
        <v>754.3070115076307</v>
      </c>
      <c r="X5" s="3">
        <f t="shared" si="5"/>
        <v>754.3070115076307</v>
      </c>
      <c r="Y5" s="3">
        <f t="shared" si="5"/>
        <v>754.3070115076307</v>
      </c>
    </row>
    <row r="6" spans="1:25">
      <c r="A6" s="1" t="s">
        <v>10</v>
      </c>
      <c r="B6" s="1">
        <v>387</v>
      </c>
      <c r="C6">
        <v>4244995</v>
      </c>
      <c r="D6" s="3">
        <f t="shared" si="0"/>
        <v>1642.8130650000001</v>
      </c>
      <c r="E6" s="3">
        <v>13.465033527719113</v>
      </c>
      <c r="F6">
        <v>82.1</v>
      </c>
      <c r="G6" s="10">
        <f t="shared" si="2"/>
        <v>26.442443008999113</v>
      </c>
      <c r="H6" s="15">
        <f t="shared" si="3"/>
        <v>102.33225444482656</v>
      </c>
      <c r="I6" s="3">
        <f t="shared" ref="I6:Y6" si="6">$D6*I45/100</f>
        <v>822.61193206248538</v>
      </c>
      <c r="J6" s="3">
        <f t="shared" si="6"/>
        <v>532.40980209394331</v>
      </c>
      <c r="K6" s="3">
        <f t="shared" si="6"/>
        <v>407.41425317322933</v>
      </c>
      <c r="L6" s="3">
        <f t="shared" si="6"/>
        <v>435.6939230261234</v>
      </c>
      <c r="M6" s="3">
        <f t="shared" si="6"/>
        <v>434.41584432475247</v>
      </c>
      <c r="N6" s="3">
        <f t="shared" si="6"/>
        <v>434.39989887024393</v>
      </c>
      <c r="O6" s="3">
        <f t="shared" si="6"/>
        <v>434.39990845701658</v>
      </c>
      <c r="P6" s="3">
        <f t="shared" si="6"/>
        <v>434.39990845701658</v>
      </c>
      <c r="Q6" s="3">
        <f t="shared" si="6"/>
        <v>434.39990845701658</v>
      </c>
      <c r="R6" s="3">
        <f t="shared" si="6"/>
        <v>434.39990845701658</v>
      </c>
      <c r="S6" s="3">
        <f t="shared" si="6"/>
        <v>434.39990845701658</v>
      </c>
      <c r="T6" s="3">
        <f t="shared" si="6"/>
        <v>434.39990845701658</v>
      </c>
      <c r="U6" s="3">
        <f t="shared" si="6"/>
        <v>434.39990845701658</v>
      </c>
      <c r="V6" s="3">
        <f t="shared" si="6"/>
        <v>434.39990845701658</v>
      </c>
      <c r="W6" s="3">
        <f t="shared" si="6"/>
        <v>434.39990845701658</v>
      </c>
      <c r="X6" s="3">
        <f t="shared" si="6"/>
        <v>434.39990845701658</v>
      </c>
      <c r="Y6" s="3">
        <f t="shared" si="6"/>
        <v>434.39990845701658</v>
      </c>
    </row>
    <row r="7" spans="1:25">
      <c r="A7" s="1" t="s">
        <v>12</v>
      </c>
      <c r="B7" s="1">
        <v>617</v>
      </c>
      <c r="C7">
        <v>873003</v>
      </c>
      <c r="D7" s="3">
        <f t="shared" si="0"/>
        <v>538.64285099999995</v>
      </c>
      <c r="E7" s="3">
        <v>26.653974843156323</v>
      </c>
      <c r="F7">
        <v>78.599999999999994</v>
      </c>
      <c r="G7" s="10">
        <f t="shared" si="2"/>
        <v>23.071748166137034</v>
      </c>
      <c r="H7" s="15">
        <f t="shared" si="3"/>
        <v>142.35268618506549</v>
      </c>
      <c r="I7" s="3">
        <f t="shared" ref="I7:Y7" si="7">$D7*I46/100</f>
        <v>237.88982418048857</v>
      </c>
      <c r="J7" s="3">
        <f t="shared" si="7"/>
        <v>152.20308945849607</v>
      </c>
      <c r="K7" s="3">
        <f t="shared" si="7"/>
        <v>116.6573888921103</v>
      </c>
      <c r="L7" s="3">
        <f t="shared" si="7"/>
        <v>124.64032723522008</v>
      </c>
      <c r="M7" s="3">
        <f t="shared" si="7"/>
        <v>124.27882904624144</v>
      </c>
      <c r="N7" s="3">
        <f t="shared" si="7"/>
        <v>124.2743193863131</v>
      </c>
      <c r="O7" s="3">
        <f t="shared" si="7"/>
        <v>124.27432209762074</v>
      </c>
      <c r="P7" s="3">
        <f t="shared" si="7"/>
        <v>124.27432209762074</v>
      </c>
      <c r="Q7" s="3">
        <f t="shared" si="7"/>
        <v>124.27432209762074</v>
      </c>
      <c r="R7" s="3">
        <f t="shared" si="7"/>
        <v>124.27432209762074</v>
      </c>
      <c r="S7" s="3">
        <f t="shared" si="7"/>
        <v>124.27432209762074</v>
      </c>
      <c r="T7" s="3">
        <f t="shared" si="7"/>
        <v>124.27432209762074</v>
      </c>
      <c r="U7" s="3">
        <f t="shared" si="7"/>
        <v>124.27432209762074</v>
      </c>
      <c r="V7" s="3">
        <f t="shared" si="7"/>
        <v>124.27432209762074</v>
      </c>
      <c r="W7" s="3">
        <f t="shared" si="7"/>
        <v>124.27432209762074</v>
      </c>
      <c r="X7" s="3">
        <f t="shared" si="7"/>
        <v>124.27432209762074</v>
      </c>
      <c r="Y7" s="3">
        <f t="shared" si="7"/>
        <v>124.27432209762074</v>
      </c>
    </row>
    <row r="8" spans="1:25">
      <c r="A8" s="1" t="s">
        <v>2</v>
      </c>
      <c r="B8" s="1">
        <v>310</v>
      </c>
      <c r="C8">
        <v>10536043</v>
      </c>
      <c r="D8" s="3">
        <f t="shared" si="0"/>
        <v>3266.1733300000001</v>
      </c>
      <c r="E8" s="3">
        <v>19.519472348394931</v>
      </c>
      <c r="F8">
        <v>56.2</v>
      </c>
      <c r="G8" s="10">
        <f t="shared" si="2"/>
        <v>18.482912403506411</v>
      </c>
      <c r="H8" s="15">
        <f t="shared" si="3"/>
        <v>57.297028450869874</v>
      </c>
      <c r="I8" s="3">
        <f t="shared" ref="I8:Y8" si="8">$D8*I47/100</f>
        <v>1101.9457478959318</v>
      </c>
      <c r="J8" s="3">
        <f t="shared" si="8"/>
        <v>727.95311183809656</v>
      </c>
      <c r="K8" s="3">
        <f t="shared" si="8"/>
        <v>569.61731161984335</v>
      </c>
      <c r="L8" s="3">
        <f t="shared" si="8"/>
        <v>605.31907372500052</v>
      </c>
      <c r="M8" s="3">
        <f t="shared" si="8"/>
        <v>603.70409123481204</v>
      </c>
      <c r="N8" s="3">
        <f t="shared" si="8"/>
        <v>603.6839434172656</v>
      </c>
      <c r="O8" s="3">
        <f t="shared" si="8"/>
        <v>603.68395553058838</v>
      </c>
      <c r="P8" s="3">
        <f t="shared" si="8"/>
        <v>603.68395553058838</v>
      </c>
      <c r="Q8" s="3">
        <f t="shared" si="8"/>
        <v>603.68395553058838</v>
      </c>
      <c r="R8" s="3">
        <f t="shared" si="8"/>
        <v>603.68395553058838</v>
      </c>
      <c r="S8" s="3">
        <f t="shared" si="8"/>
        <v>603.68395553058838</v>
      </c>
      <c r="T8" s="3">
        <f t="shared" si="8"/>
        <v>603.68395553058838</v>
      </c>
      <c r="U8" s="3">
        <f t="shared" si="8"/>
        <v>603.68395553058838</v>
      </c>
      <c r="V8" s="3">
        <f t="shared" si="8"/>
        <v>603.68395553058838</v>
      </c>
      <c r="W8" s="3">
        <f t="shared" si="8"/>
        <v>603.68395553058838</v>
      </c>
      <c r="X8" s="3">
        <f t="shared" si="8"/>
        <v>603.68395553058838</v>
      </c>
      <c r="Y8" s="3">
        <f t="shared" si="8"/>
        <v>603.68395553058838</v>
      </c>
    </row>
    <row r="9" spans="1:25">
      <c r="A9" s="1" t="s">
        <v>3</v>
      </c>
      <c r="B9" s="1">
        <v>758</v>
      </c>
      <c r="C9">
        <v>5649584</v>
      </c>
      <c r="D9" s="3">
        <f t="shared" si="0"/>
        <v>4282.3846720000001</v>
      </c>
      <c r="E9" s="3">
        <v>60.324087578837663</v>
      </c>
      <c r="F9">
        <v>1.6</v>
      </c>
      <c r="G9" s="10">
        <f t="shared" si="2"/>
        <v>1.6</v>
      </c>
      <c r="H9" s="15">
        <f t="shared" si="3"/>
        <v>12.128</v>
      </c>
      <c r="I9" s="3">
        <f t="shared" ref="I9:Y9" si="9">$D9*I48/100</f>
        <v>68.518154752000015</v>
      </c>
      <c r="J9" s="3">
        <f t="shared" si="9"/>
        <v>68.518154752000015</v>
      </c>
      <c r="K9" s="3">
        <f t="shared" si="9"/>
        <v>68.518154752000015</v>
      </c>
      <c r="L9" s="3">
        <f t="shared" si="9"/>
        <v>68.518154752000015</v>
      </c>
      <c r="M9" s="3">
        <f t="shared" si="9"/>
        <v>68.518154752000015</v>
      </c>
      <c r="N9" s="3">
        <f t="shared" si="9"/>
        <v>68.518154752000015</v>
      </c>
      <c r="O9" s="3">
        <f t="shared" si="9"/>
        <v>68.518154752000015</v>
      </c>
      <c r="P9" s="3">
        <f t="shared" si="9"/>
        <v>68.518154752000015</v>
      </c>
      <c r="Q9" s="3">
        <f t="shared" si="9"/>
        <v>68.518154752000015</v>
      </c>
      <c r="R9" s="3">
        <f t="shared" si="9"/>
        <v>68.518154752000015</v>
      </c>
      <c r="S9" s="3">
        <f t="shared" si="9"/>
        <v>68.518154752000015</v>
      </c>
      <c r="T9" s="3">
        <f t="shared" si="9"/>
        <v>68.518154752000015</v>
      </c>
      <c r="U9" s="3">
        <f t="shared" si="9"/>
        <v>68.518154752000015</v>
      </c>
      <c r="V9" s="3">
        <f t="shared" si="9"/>
        <v>68.518154752000015</v>
      </c>
      <c r="W9" s="3">
        <f t="shared" si="9"/>
        <v>68.518154752000015</v>
      </c>
      <c r="X9" s="3">
        <f t="shared" si="9"/>
        <v>68.518154752000015</v>
      </c>
      <c r="Y9" s="3">
        <f t="shared" si="9"/>
        <v>68.518154752000015</v>
      </c>
    </row>
    <row r="10" spans="1:25">
      <c r="A10" s="1" t="s">
        <v>5</v>
      </c>
      <c r="B10" s="1">
        <v>357</v>
      </c>
      <c r="C10">
        <v>1311505</v>
      </c>
      <c r="D10" s="3">
        <f t="shared" si="0"/>
        <v>468.20728500000001</v>
      </c>
      <c r="E10" s="3">
        <v>19.788716017094863</v>
      </c>
      <c r="F10">
        <v>13.7</v>
      </c>
      <c r="G10" s="10">
        <f t="shared" si="2"/>
        <v>7.2852651139828941</v>
      </c>
      <c r="H10" s="15">
        <f t="shared" si="3"/>
        <v>26.008396456918934</v>
      </c>
      <c r="I10" s="3">
        <f t="shared" ref="I10:Y10" si="10">$D10*I49/100</f>
        <v>46.230578148104478</v>
      </c>
      <c r="J10" s="3">
        <f t="shared" si="10"/>
        <v>37.131398487792623</v>
      </c>
      <c r="K10" s="3">
        <f t="shared" si="10"/>
        <v>33.282067904832573</v>
      </c>
      <c r="L10" s="3">
        <f t="shared" si="10"/>
        <v>34.149889272710482</v>
      </c>
      <c r="M10" s="3">
        <f t="shared" si="10"/>
        <v>34.110631463135746</v>
      </c>
      <c r="N10" s="3">
        <f t="shared" si="10"/>
        <v>34.11014170077528</v>
      </c>
      <c r="O10" s="3">
        <f t="shared" si="10"/>
        <v>34.110141995231466</v>
      </c>
      <c r="P10" s="3">
        <f t="shared" si="10"/>
        <v>34.110141995231466</v>
      </c>
      <c r="Q10" s="3">
        <f t="shared" si="10"/>
        <v>34.110141995231466</v>
      </c>
      <c r="R10" s="3">
        <f t="shared" si="10"/>
        <v>34.110141995231466</v>
      </c>
      <c r="S10" s="3">
        <f t="shared" si="10"/>
        <v>34.110141995231466</v>
      </c>
      <c r="T10" s="3">
        <f t="shared" si="10"/>
        <v>34.110141995231466</v>
      </c>
      <c r="U10" s="3">
        <f t="shared" si="10"/>
        <v>34.110141995231466</v>
      </c>
      <c r="V10" s="3">
        <f t="shared" si="10"/>
        <v>34.110141995231466</v>
      </c>
      <c r="W10" s="3">
        <f t="shared" si="10"/>
        <v>34.110141995231466</v>
      </c>
      <c r="X10" s="3">
        <f t="shared" si="10"/>
        <v>34.110141995231466</v>
      </c>
      <c r="Y10" s="3">
        <f t="shared" si="10"/>
        <v>34.110141995231466</v>
      </c>
    </row>
    <row r="11" spans="1:25">
      <c r="A11" s="1" t="s">
        <v>25</v>
      </c>
      <c r="B11" s="1">
        <v>482</v>
      </c>
      <c r="C11">
        <v>5478486</v>
      </c>
      <c r="D11" s="3">
        <f t="shared" si="0"/>
        <v>2640.6302519999999</v>
      </c>
      <c r="E11" s="3">
        <v>49.496338952038947</v>
      </c>
      <c r="F11">
        <v>25.1</v>
      </c>
      <c r="G11" s="10">
        <f t="shared" si="2"/>
        <v>8.7308092252790352</v>
      </c>
      <c r="H11" s="15">
        <f t="shared" si="3"/>
        <v>42.082500465844944</v>
      </c>
      <c r="I11" s="3">
        <f t="shared" ref="I11:Y11" si="11">$D11*I50/100</f>
        <v>357.64458527028512</v>
      </c>
      <c r="J11" s="3">
        <f t="shared" si="11"/>
        <v>260.34898204959694</v>
      </c>
      <c r="K11" s="3">
        <f t="shared" si="11"/>
        <v>222.55421830008268</v>
      </c>
      <c r="L11" s="3">
        <f t="shared" si="11"/>
        <v>230.93390293409919</v>
      </c>
      <c r="M11" s="3">
        <f t="shared" si="11"/>
        <v>230.55313603851496</v>
      </c>
      <c r="N11" s="3">
        <f t="shared" si="11"/>
        <v>230.54838679177837</v>
      </c>
      <c r="O11" s="3">
        <f t="shared" si="11"/>
        <v>230.54838964712505</v>
      </c>
      <c r="P11" s="3">
        <f t="shared" si="11"/>
        <v>230.54838964712505</v>
      </c>
      <c r="Q11" s="3">
        <f t="shared" si="11"/>
        <v>230.54838964712505</v>
      </c>
      <c r="R11" s="3">
        <f t="shared" si="11"/>
        <v>230.54838964712505</v>
      </c>
      <c r="S11" s="3">
        <f t="shared" si="11"/>
        <v>230.54838964712505</v>
      </c>
      <c r="T11" s="3">
        <f t="shared" si="11"/>
        <v>230.54838964712505</v>
      </c>
      <c r="U11" s="3">
        <f t="shared" si="11"/>
        <v>230.54838964712505</v>
      </c>
      <c r="V11" s="3">
        <f t="shared" si="11"/>
        <v>230.54838964712505</v>
      </c>
      <c r="W11" s="3">
        <f t="shared" si="11"/>
        <v>230.54838964712505</v>
      </c>
      <c r="X11" s="3">
        <f t="shared" si="11"/>
        <v>230.54838964712505</v>
      </c>
      <c r="Y11" s="3">
        <f t="shared" si="11"/>
        <v>230.54838964712505</v>
      </c>
    </row>
    <row r="12" spans="1:25">
      <c r="A12" s="1" t="s">
        <v>9</v>
      </c>
      <c r="B12" s="1">
        <v>509</v>
      </c>
      <c r="C12">
        <v>66175754</v>
      </c>
      <c r="D12" s="3">
        <f t="shared" si="0"/>
        <v>33683.458786000003</v>
      </c>
      <c r="E12" s="3">
        <v>43.020121840999352</v>
      </c>
      <c r="F12">
        <v>28.4</v>
      </c>
      <c r="G12" s="10">
        <f t="shared" si="2"/>
        <v>9.7518546305028906</v>
      </c>
      <c r="H12" s="15">
        <f t="shared" si="3"/>
        <v>49.636940069259708</v>
      </c>
      <c r="I12" s="3">
        <f t="shared" ref="I12:Y12" si="12">$D12*I51/100</f>
        <v>5291.6955889927522</v>
      </c>
      <c r="J12" s="3">
        <f t="shared" si="12"/>
        <v>3761.7443034214202</v>
      </c>
      <c r="K12" s="3">
        <f t="shared" si="12"/>
        <v>3156.2069521008716</v>
      </c>
      <c r="L12" s="3">
        <f t="shared" si="12"/>
        <v>3290.955105591308</v>
      </c>
      <c r="M12" s="3">
        <f t="shared" si="12"/>
        <v>3284.8381884196979</v>
      </c>
      <c r="N12" s="3">
        <f t="shared" si="12"/>
        <v>3284.7618894635148</v>
      </c>
      <c r="O12" s="3">
        <f t="shared" si="12"/>
        <v>3284.7619353360742</v>
      </c>
      <c r="P12" s="3">
        <f t="shared" si="12"/>
        <v>3284.7619353360742</v>
      </c>
      <c r="Q12" s="3">
        <f t="shared" si="12"/>
        <v>3284.7619353360742</v>
      </c>
      <c r="R12" s="3">
        <f t="shared" si="12"/>
        <v>3284.7619353360742</v>
      </c>
      <c r="S12" s="3">
        <f t="shared" si="12"/>
        <v>3284.7619353360742</v>
      </c>
      <c r="T12" s="3">
        <f t="shared" si="12"/>
        <v>3284.7619353360742</v>
      </c>
      <c r="U12" s="3">
        <f t="shared" si="12"/>
        <v>3284.7619353360742</v>
      </c>
      <c r="V12" s="3">
        <f t="shared" si="12"/>
        <v>3284.7619353360742</v>
      </c>
      <c r="W12" s="3">
        <f t="shared" si="12"/>
        <v>3284.7619353360742</v>
      </c>
      <c r="X12" s="3">
        <f t="shared" si="12"/>
        <v>3284.7619353360742</v>
      </c>
      <c r="Y12" s="3">
        <f t="shared" si="12"/>
        <v>3284.7619353360742</v>
      </c>
    </row>
    <row r="13" spans="1:25">
      <c r="A13" s="1" t="s">
        <v>4</v>
      </c>
      <c r="B13" s="1">
        <v>618</v>
      </c>
      <c r="C13">
        <v>80709056</v>
      </c>
      <c r="D13" s="3">
        <f t="shared" si="0"/>
        <v>49878.196607999998</v>
      </c>
      <c r="E13" s="3">
        <v>47.820494889693663</v>
      </c>
      <c r="F13">
        <v>0.2</v>
      </c>
      <c r="G13" s="10">
        <f t="shared" si="2"/>
        <v>0.2</v>
      </c>
      <c r="H13" s="15">
        <f t="shared" si="3"/>
        <v>1.236</v>
      </c>
      <c r="I13" s="3">
        <f t="shared" ref="I13:Y13" si="13">$D13*I52/100</f>
        <v>99.756393215999992</v>
      </c>
      <c r="J13" s="3">
        <f t="shared" si="13"/>
        <v>99.756393215999992</v>
      </c>
      <c r="K13" s="3">
        <f t="shared" si="13"/>
        <v>99.756393215999992</v>
      </c>
      <c r="L13" s="3">
        <f t="shared" si="13"/>
        <v>99.756393215999992</v>
      </c>
      <c r="M13" s="3">
        <f t="shared" si="13"/>
        <v>99.756393215999992</v>
      </c>
      <c r="N13" s="3">
        <f t="shared" si="13"/>
        <v>99.756393215999992</v>
      </c>
      <c r="O13" s="3">
        <f t="shared" si="13"/>
        <v>99.756393215999992</v>
      </c>
      <c r="P13" s="3">
        <f t="shared" si="13"/>
        <v>99.756393215999992</v>
      </c>
      <c r="Q13" s="3">
        <f t="shared" si="13"/>
        <v>99.756393215999992</v>
      </c>
      <c r="R13" s="3">
        <f t="shared" si="13"/>
        <v>99.756393215999992</v>
      </c>
      <c r="S13" s="3">
        <f t="shared" si="13"/>
        <v>99.756393215999992</v>
      </c>
      <c r="T13" s="3">
        <f t="shared" si="13"/>
        <v>99.756393215999992</v>
      </c>
      <c r="U13" s="3">
        <f t="shared" si="13"/>
        <v>99.756393215999992</v>
      </c>
      <c r="V13" s="3">
        <f t="shared" si="13"/>
        <v>99.756393215999992</v>
      </c>
      <c r="W13" s="3">
        <f t="shared" si="13"/>
        <v>99.756393215999992</v>
      </c>
      <c r="X13" s="3">
        <f t="shared" si="13"/>
        <v>99.756393215999992</v>
      </c>
      <c r="Y13" s="3">
        <f t="shared" si="13"/>
        <v>99.756393215999992</v>
      </c>
    </row>
    <row r="14" spans="1:25">
      <c r="A14" s="1" t="s">
        <v>7</v>
      </c>
      <c r="B14" s="1">
        <v>509</v>
      </c>
      <c r="C14">
        <v>10977945</v>
      </c>
      <c r="D14" s="3">
        <f t="shared" si="0"/>
        <v>5587.7740050000002</v>
      </c>
      <c r="E14" s="3">
        <v>21.681926808706002</v>
      </c>
      <c r="F14">
        <v>80.7</v>
      </c>
      <c r="G14" s="10">
        <f t="shared" si="2"/>
        <v>24.529719886187365</v>
      </c>
      <c r="H14" s="15">
        <f t="shared" si="3"/>
        <v>124.85627422069369</v>
      </c>
      <c r="I14" s="3">
        <f t="shared" ref="I14:Y14" si="14">$D14*I53/100</f>
        <v>2617.0665411213467</v>
      </c>
      <c r="J14" s="3">
        <f t="shared" si="14"/>
        <v>1680.1666899555878</v>
      </c>
      <c r="K14" s="3">
        <f t="shared" si="14"/>
        <v>1285.9522032233881</v>
      </c>
      <c r="L14" s="3">
        <f t="shared" si="14"/>
        <v>1374.7327228098757</v>
      </c>
      <c r="M14" s="3">
        <f t="shared" si="14"/>
        <v>1370.7153987636045</v>
      </c>
      <c r="N14" s="3">
        <f t="shared" si="14"/>
        <v>1370.6652811678689</v>
      </c>
      <c r="O14" s="3">
        <f t="shared" si="14"/>
        <v>1370.665311299693</v>
      </c>
      <c r="P14" s="3">
        <f t="shared" si="14"/>
        <v>1370.665311299693</v>
      </c>
      <c r="Q14" s="3">
        <f t="shared" si="14"/>
        <v>1370.665311299693</v>
      </c>
      <c r="R14" s="3">
        <f t="shared" si="14"/>
        <v>1370.665311299693</v>
      </c>
      <c r="S14" s="3">
        <f t="shared" si="14"/>
        <v>1370.665311299693</v>
      </c>
      <c r="T14" s="3">
        <f t="shared" si="14"/>
        <v>1370.665311299693</v>
      </c>
      <c r="U14" s="3">
        <f t="shared" si="14"/>
        <v>1370.665311299693</v>
      </c>
      <c r="V14" s="3">
        <f t="shared" si="14"/>
        <v>1370.665311299693</v>
      </c>
      <c r="W14" s="3">
        <f t="shared" si="14"/>
        <v>1370.665311299693</v>
      </c>
      <c r="X14" s="3">
        <f t="shared" si="14"/>
        <v>1370.665311299693</v>
      </c>
      <c r="Y14" s="3">
        <f t="shared" si="14"/>
        <v>1370.665311299693</v>
      </c>
    </row>
    <row r="15" spans="1:25">
      <c r="A15" s="1" t="s">
        <v>16</v>
      </c>
      <c r="B15" s="1">
        <v>385</v>
      </c>
      <c r="C15">
        <v>9863193</v>
      </c>
      <c r="D15" s="3">
        <f t="shared" si="0"/>
        <v>3797.3293050000002</v>
      </c>
      <c r="E15" s="3">
        <v>13.90056952145213</v>
      </c>
      <c r="F15">
        <v>64.599999999999994</v>
      </c>
      <c r="G15" s="10">
        <f t="shared" si="2"/>
        <v>21.51273272262582</v>
      </c>
      <c r="H15" s="15">
        <f t="shared" si="3"/>
        <v>82.824020982109417</v>
      </c>
      <c r="I15" s="3">
        <f t="shared" ref="I15:Y15" si="15">$D15*I54/100</f>
        <v>1509.2581411866888</v>
      </c>
      <c r="J15" s="3">
        <f t="shared" si="15"/>
        <v>991.55035302131466</v>
      </c>
      <c r="K15" s="3">
        <f t="shared" si="15"/>
        <v>768.8394314405673</v>
      </c>
      <c r="L15" s="3">
        <f t="shared" si="15"/>
        <v>819.21450565166117</v>
      </c>
      <c r="M15" s="3">
        <f t="shared" si="15"/>
        <v>816.93769259189492</v>
      </c>
      <c r="N15" s="3">
        <f t="shared" si="15"/>
        <v>816.90928690444537</v>
      </c>
      <c r="O15" s="3">
        <f t="shared" si="15"/>
        <v>816.90930398259468</v>
      </c>
      <c r="P15" s="3">
        <f t="shared" si="15"/>
        <v>816.90930398259468</v>
      </c>
      <c r="Q15" s="3">
        <f t="shared" si="15"/>
        <v>816.90930398259468</v>
      </c>
      <c r="R15" s="3">
        <f t="shared" si="15"/>
        <v>816.90930398259468</v>
      </c>
      <c r="S15" s="3">
        <f t="shared" si="15"/>
        <v>816.90930398259468</v>
      </c>
      <c r="T15" s="3">
        <f t="shared" si="15"/>
        <v>816.90930398259468</v>
      </c>
      <c r="U15" s="3">
        <f t="shared" si="15"/>
        <v>816.90930398259468</v>
      </c>
      <c r="V15" s="3">
        <f t="shared" si="15"/>
        <v>816.90930398259468</v>
      </c>
      <c r="W15" s="3">
        <f t="shared" si="15"/>
        <v>816.90930398259468</v>
      </c>
      <c r="X15" s="3">
        <f t="shared" si="15"/>
        <v>816.90930398259468</v>
      </c>
      <c r="Y15" s="3">
        <f t="shared" si="15"/>
        <v>816.90930398259468</v>
      </c>
    </row>
    <row r="16" spans="1:25">
      <c r="A16" s="1" t="s">
        <v>6</v>
      </c>
      <c r="B16" s="1">
        <v>586</v>
      </c>
      <c r="C16">
        <v>4602854</v>
      </c>
      <c r="D16" s="3">
        <f t="shared" si="0"/>
        <v>2697.2724440000002</v>
      </c>
      <c r="E16" s="3">
        <v>53.540260021282442</v>
      </c>
      <c r="F16">
        <v>38.200000000000003</v>
      </c>
      <c r="G16" s="10">
        <f t="shared" si="2"/>
        <v>10.793981853753778</v>
      </c>
      <c r="H16" s="15">
        <f t="shared" si="3"/>
        <v>63.252733662997137</v>
      </c>
      <c r="I16" s="3">
        <f t="shared" ref="I16:Y16" si="16">$D16*I55/100</f>
        <v>496.38368817383446</v>
      </c>
      <c r="J16" s="3">
        <f t="shared" si="16"/>
        <v>338.85890560395092</v>
      </c>
      <c r="K16" s="3">
        <f t="shared" si="16"/>
        <v>278.38055407370956</v>
      </c>
      <c r="L16" s="3">
        <f t="shared" si="16"/>
        <v>291.75895383440343</v>
      </c>
      <c r="M16" s="3">
        <f t="shared" si="16"/>
        <v>291.15068026966543</v>
      </c>
      <c r="N16" s="3">
        <f t="shared" si="16"/>
        <v>291.14309359039208</v>
      </c>
      <c r="O16" s="3">
        <f t="shared" si="16"/>
        <v>291.14309815166104</v>
      </c>
      <c r="P16" s="3">
        <f t="shared" si="16"/>
        <v>291.14309815166104</v>
      </c>
      <c r="Q16" s="3">
        <f t="shared" si="16"/>
        <v>291.14309815166104</v>
      </c>
      <c r="R16" s="3">
        <f t="shared" si="16"/>
        <v>291.14309815166104</v>
      </c>
      <c r="S16" s="3">
        <f t="shared" si="16"/>
        <v>291.14309815166104</v>
      </c>
      <c r="T16" s="3">
        <f t="shared" si="16"/>
        <v>291.14309815166104</v>
      </c>
      <c r="U16" s="3">
        <f t="shared" si="16"/>
        <v>291.14309815166104</v>
      </c>
      <c r="V16" s="3">
        <f t="shared" si="16"/>
        <v>291.14309815166104</v>
      </c>
      <c r="W16" s="3">
        <f t="shared" si="16"/>
        <v>291.14309815166104</v>
      </c>
      <c r="X16" s="3">
        <f t="shared" si="16"/>
        <v>291.14309815166104</v>
      </c>
      <c r="Y16" s="3">
        <f t="shared" si="16"/>
        <v>291.14309815166104</v>
      </c>
    </row>
    <row r="17" spans="1:25">
      <c r="A17" s="1" t="s">
        <v>11</v>
      </c>
      <c r="B17" s="1">
        <v>488</v>
      </c>
      <c r="C17">
        <v>60944960</v>
      </c>
      <c r="D17" s="3">
        <f t="shared" si="0"/>
        <v>29741.140479999998</v>
      </c>
      <c r="E17" s="3">
        <v>35.244128472641549</v>
      </c>
      <c r="F17">
        <v>36.9</v>
      </c>
      <c r="G17" s="10">
        <f t="shared" si="2"/>
        <v>12.130898807100586</v>
      </c>
      <c r="H17" s="15">
        <f t="shared" si="3"/>
        <v>59.198786178650863</v>
      </c>
      <c r="I17" s="3">
        <f t="shared" ref="I17:Y17" si="17">$D17*I56/100</f>
        <v>6177.9417888453281</v>
      </c>
      <c r="J17" s="3">
        <f t="shared" si="17"/>
        <v>4228.608114694749</v>
      </c>
      <c r="K17" s="3">
        <f t="shared" si="17"/>
        <v>3439.6230400919926</v>
      </c>
      <c r="L17" s="3">
        <f t="shared" si="17"/>
        <v>3615.9629871731195</v>
      </c>
      <c r="M17" s="3">
        <f t="shared" si="17"/>
        <v>3607.9673346152849</v>
      </c>
      <c r="N17" s="3">
        <f t="shared" si="17"/>
        <v>3607.8675957412502</v>
      </c>
      <c r="O17" s="3">
        <f t="shared" si="17"/>
        <v>3607.8676557064291</v>
      </c>
      <c r="P17" s="3">
        <f t="shared" si="17"/>
        <v>3607.8676557064291</v>
      </c>
      <c r="Q17" s="3">
        <f t="shared" si="17"/>
        <v>3607.8676557064291</v>
      </c>
      <c r="R17" s="3">
        <f t="shared" si="17"/>
        <v>3607.8676557064291</v>
      </c>
      <c r="S17" s="3">
        <f t="shared" si="17"/>
        <v>3607.8676557064291</v>
      </c>
      <c r="T17" s="3">
        <f t="shared" si="17"/>
        <v>3607.8676557064291</v>
      </c>
      <c r="U17" s="3">
        <f t="shared" si="17"/>
        <v>3607.8676557064291</v>
      </c>
      <c r="V17" s="3">
        <f t="shared" si="17"/>
        <v>3607.8676557064291</v>
      </c>
      <c r="W17" s="3">
        <f t="shared" si="17"/>
        <v>3607.8676557064291</v>
      </c>
      <c r="X17" s="3">
        <f t="shared" si="17"/>
        <v>3607.8676557064291</v>
      </c>
      <c r="Y17" s="3">
        <f t="shared" si="17"/>
        <v>3607.8676557064291</v>
      </c>
    </row>
    <row r="18" spans="1:25">
      <c r="A18" s="1" t="s">
        <v>13</v>
      </c>
      <c r="B18" s="1">
        <v>325</v>
      </c>
      <c r="C18">
        <v>1985887</v>
      </c>
      <c r="D18" s="3">
        <f t="shared" si="0"/>
        <v>645.413275</v>
      </c>
      <c r="E18" s="3">
        <v>16.098599769271868</v>
      </c>
      <c r="F18">
        <v>83.1</v>
      </c>
      <c r="G18" s="10">
        <f t="shared" si="2"/>
        <v>26.221524839557958</v>
      </c>
      <c r="H18" s="15">
        <f t="shared" si="3"/>
        <v>85.219955728563363</v>
      </c>
      <c r="I18" s="3">
        <f t="shared" ref="I18:Y18" si="18">$D18*I57/100</f>
        <v>321.9195000430683</v>
      </c>
      <c r="J18" s="3">
        <f t="shared" si="18"/>
        <v>207.58066026963027</v>
      </c>
      <c r="K18" s="3">
        <f t="shared" si="18"/>
        <v>158.69990199987441</v>
      </c>
      <c r="L18" s="3">
        <f t="shared" si="18"/>
        <v>169.74269560526889</v>
      </c>
      <c r="M18" s="3">
        <f t="shared" si="18"/>
        <v>169.24342728583332</v>
      </c>
      <c r="N18" s="3">
        <f t="shared" si="18"/>
        <v>169.23719847702787</v>
      </c>
      <c r="O18" s="3">
        <f t="shared" si="18"/>
        <v>169.23720222192952</v>
      </c>
      <c r="P18" s="3">
        <f t="shared" si="18"/>
        <v>169.23720222192952</v>
      </c>
      <c r="Q18" s="3">
        <f t="shared" si="18"/>
        <v>169.23720222192952</v>
      </c>
      <c r="R18" s="3">
        <f t="shared" si="18"/>
        <v>169.23720222192952</v>
      </c>
      <c r="S18" s="3">
        <f t="shared" si="18"/>
        <v>169.23720222192952</v>
      </c>
      <c r="T18" s="3">
        <f t="shared" si="18"/>
        <v>169.23720222192952</v>
      </c>
      <c r="U18" s="3">
        <f t="shared" si="18"/>
        <v>169.23720222192952</v>
      </c>
      <c r="V18" s="3">
        <f t="shared" si="18"/>
        <v>169.23720222192952</v>
      </c>
      <c r="W18" s="3">
        <f t="shared" si="18"/>
        <v>169.23720222192952</v>
      </c>
      <c r="X18" s="3">
        <f t="shared" si="18"/>
        <v>169.23720222192952</v>
      </c>
      <c r="Y18" s="3">
        <f t="shared" si="18"/>
        <v>169.23720222192952</v>
      </c>
    </row>
    <row r="19" spans="1:25">
      <c r="A19" s="1" t="s">
        <v>14</v>
      </c>
      <c r="B19" s="1">
        <v>433</v>
      </c>
      <c r="C19">
        <v>2901039</v>
      </c>
      <c r="D19" s="3">
        <f t="shared" si="0"/>
        <v>1256.149887</v>
      </c>
      <c r="E19" s="3">
        <v>16.625767526737835</v>
      </c>
      <c r="F19">
        <v>62.3</v>
      </c>
      <c r="G19" s="10">
        <f t="shared" si="2"/>
        <v>20.496020751394006</v>
      </c>
      <c r="H19" s="15">
        <f t="shared" si="3"/>
        <v>88.747769853536042</v>
      </c>
      <c r="I19" s="3">
        <f t="shared" ref="I19:Y19" si="19">$D19*I58/100</f>
        <v>474.94652124705118</v>
      </c>
      <c r="J19" s="3">
        <f t="shared" si="19"/>
        <v>312.02050443598716</v>
      </c>
      <c r="K19" s="3">
        <f t="shared" si="19"/>
        <v>242.47268314997459</v>
      </c>
      <c r="L19" s="3">
        <f t="shared" si="19"/>
        <v>258.17980544788946</v>
      </c>
      <c r="M19" s="3">
        <f t="shared" si="19"/>
        <v>257.4695966231177</v>
      </c>
      <c r="N19" s="3">
        <f t="shared" si="19"/>
        <v>257.46073618103316</v>
      </c>
      <c r="O19" s="3">
        <f t="shared" si="19"/>
        <v>257.4607415081324</v>
      </c>
      <c r="P19" s="3">
        <f t="shared" si="19"/>
        <v>257.4607415081324</v>
      </c>
      <c r="Q19" s="3">
        <f t="shared" si="19"/>
        <v>257.4607415081324</v>
      </c>
      <c r="R19" s="3">
        <f t="shared" si="19"/>
        <v>257.4607415081324</v>
      </c>
      <c r="S19" s="3">
        <f t="shared" si="19"/>
        <v>257.4607415081324</v>
      </c>
      <c r="T19" s="3">
        <f t="shared" si="19"/>
        <v>257.4607415081324</v>
      </c>
      <c r="U19" s="3">
        <f t="shared" si="19"/>
        <v>257.4607415081324</v>
      </c>
      <c r="V19" s="3">
        <f t="shared" si="19"/>
        <v>257.4607415081324</v>
      </c>
      <c r="W19" s="3">
        <f t="shared" si="19"/>
        <v>257.4607415081324</v>
      </c>
      <c r="X19" s="3">
        <f t="shared" si="19"/>
        <v>257.4607415081324</v>
      </c>
      <c r="Y19" s="3">
        <f t="shared" si="19"/>
        <v>257.4607415081324</v>
      </c>
    </row>
    <row r="20" spans="1:25">
      <c r="A20" s="1" t="s">
        <v>15</v>
      </c>
      <c r="B20" s="1">
        <v>616</v>
      </c>
      <c r="C20">
        <v>562848</v>
      </c>
      <c r="D20" s="3">
        <f t="shared" si="0"/>
        <v>346.71436799999998</v>
      </c>
      <c r="E20" s="3">
        <v>110.85586161805675</v>
      </c>
      <c r="F20">
        <v>17.5</v>
      </c>
      <c r="G20" s="10">
        <f t="shared" si="2"/>
        <v>5</v>
      </c>
      <c r="H20" s="15">
        <f t="shared" si="3"/>
        <v>30.8</v>
      </c>
      <c r="I20" s="3">
        <f t="shared" ref="I20:Y20" si="20">$D20*I59/100</f>
        <v>17.335718399999998</v>
      </c>
      <c r="J20" s="3">
        <f t="shared" si="20"/>
        <v>17.335718399999998</v>
      </c>
      <c r="K20" s="3">
        <f t="shared" si="20"/>
        <v>17.335718399999998</v>
      </c>
      <c r="L20" s="3">
        <f t="shared" si="20"/>
        <v>17.335718399999998</v>
      </c>
      <c r="M20" s="3">
        <f t="shared" si="20"/>
        <v>17.335718399999998</v>
      </c>
      <c r="N20" s="3">
        <f t="shared" si="20"/>
        <v>17.335718399999998</v>
      </c>
      <c r="O20" s="3">
        <f t="shared" si="20"/>
        <v>17.335718399999998</v>
      </c>
      <c r="P20" s="3">
        <f t="shared" si="20"/>
        <v>17.335718399999998</v>
      </c>
      <c r="Q20" s="3">
        <f t="shared" si="20"/>
        <v>17.335718399999998</v>
      </c>
      <c r="R20" s="3">
        <f t="shared" si="20"/>
        <v>17.335718399999998</v>
      </c>
      <c r="S20" s="3">
        <f t="shared" si="20"/>
        <v>17.335718399999998</v>
      </c>
      <c r="T20" s="3">
        <f t="shared" si="20"/>
        <v>17.335718399999998</v>
      </c>
      <c r="U20" s="3">
        <f t="shared" si="20"/>
        <v>17.335718399999998</v>
      </c>
      <c r="V20" s="3">
        <f t="shared" si="20"/>
        <v>17.335718399999998</v>
      </c>
      <c r="W20" s="3">
        <f t="shared" si="20"/>
        <v>17.335718399999998</v>
      </c>
      <c r="X20" s="3">
        <f t="shared" si="20"/>
        <v>17.335718399999998</v>
      </c>
      <c r="Y20" s="3">
        <f t="shared" si="20"/>
        <v>17.335718399999998</v>
      </c>
    </row>
    <row r="21" spans="1:25">
      <c r="A21" s="1" t="s">
        <v>17</v>
      </c>
      <c r="B21" s="1">
        <v>600</v>
      </c>
      <c r="C21">
        <v>426144</v>
      </c>
      <c r="D21" s="3">
        <f t="shared" si="0"/>
        <v>255.68639999999999</v>
      </c>
      <c r="E21" s="3">
        <v>24.831981677555007</v>
      </c>
      <c r="F21">
        <v>81.3</v>
      </c>
      <c r="G21" s="10">
        <f t="shared" si="2"/>
        <v>24.08459599741402</v>
      </c>
      <c r="H21" s="15">
        <f t="shared" si="3"/>
        <v>144.50757598448413</v>
      </c>
      <c r="I21" s="3">
        <f t="shared" ref="I21:Y21" si="21">$D21*I60/100</f>
        <v>118.08454636476687</v>
      </c>
      <c r="J21" s="3">
        <f t="shared" si="21"/>
        <v>75.522284964042498</v>
      </c>
      <c r="K21" s="3">
        <f t="shared" si="21"/>
        <v>57.773871384311668</v>
      </c>
      <c r="L21" s="3">
        <f t="shared" si="21"/>
        <v>61.763924089114134</v>
      </c>
      <c r="M21" s="3">
        <f t="shared" si="21"/>
        <v>61.583288548744086</v>
      </c>
      <c r="N21" s="3">
        <f t="shared" si="21"/>
        <v>61.581035105511681</v>
      </c>
      <c r="O21" s="3">
        <f t="shared" si="21"/>
        <v>61.581036460332001</v>
      </c>
      <c r="P21" s="3">
        <f t="shared" si="21"/>
        <v>61.581036460332001</v>
      </c>
      <c r="Q21" s="3">
        <f t="shared" si="21"/>
        <v>61.581036460332001</v>
      </c>
      <c r="R21" s="3">
        <f t="shared" si="21"/>
        <v>61.581036460332001</v>
      </c>
      <c r="S21" s="3">
        <f t="shared" si="21"/>
        <v>61.581036460332001</v>
      </c>
      <c r="T21" s="3">
        <f t="shared" si="21"/>
        <v>61.581036460332001</v>
      </c>
      <c r="U21" s="3">
        <f t="shared" si="21"/>
        <v>61.581036460332001</v>
      </c>
      <c r="V21" s="3">
        <f t="shared" si="21"/>
        <v>61.581036460332001</v>
      </c>
      <c r="W21" s="3">
        <f t="shared" si="21"/>
        <v>61.581036460332001</v>
      </c>
      <c r="X21" s="3">
        <f t="shared" si="21"/>
        <v>61.581036460332001</v>
      </c>
      <c r="Y21" s="3">
        <f t="shared" si="21"/>
        <v>61.581036460332001</v>
      </c>
    </row>
    <row r="22" spans="1:25">
      <c r="A22" s="1" t="s">
        <v>18</v>
      </c>
      <c r="B22" s="1">
        <v>527</v>
      </c>
      <c r="C22">
        <v>16876904</v>
      </c>
      <c r="D22" s="3">
        <f t="shared" si="0"/>
        <v>8894.1284080000005</v>
      </c>
      <c r="E22" s="3">
        <v>51.333704333448843</v>
      </c>
      <c r="F22">
        <v>1.5</v>
      </c>
      <c r="G22" s="10">
        <f t="shared" si="2"/>
        <v>1.5</v>
      </c>
      <c r="H22" s="15">
        <f t="shared" si="3"/>
        <v>7.9049999999999994</v>
      </c>
      <c r="I22" s="3">
        <f t="shared" ref="I22:Y22" si="22">$D22*I61/100</f>
        <v>133.41192612</v>
      </c>
      <c r="J22" s="3">
        <f t="shared" si="22"/>
        <v>133.41192612</v>
      </c>
      <c r="K22" s="3">
        <f t="shared" si="22"/>
        <v>133.41192612</v>
      </c>
      <c r="L22" s="3">
        <f t="shared" si="22"/>
        <v>133.41192612</v>
      </c>
      <c r="M22" s="3">
        <f t="shared" si="22"/>
        <v>133.41192612</v>
      </c>
      <c r="N22" s="3">
        <f t="shared" si="22"/>
        <v>133.41192612</v>
      </c>
      <c r="O22" s="3">
        <f t="shared" si="22"/>
        <v>133.41192612</v>
      </c>
      <c r="P22" s="3">
        <f t="shared" si="22"/>
        <v>133.41192612</v>
      </c>
      <c r="Q22" s="3">
        <f t="shared" si="22"/>
        <v>133.41192612</v>
      </c>
      <c r="R22" s="3">
        <f t="shared" si="22"/>
        <v>133.41192612</v>
      </c>
      <c r="S22" s="3">
        <f t="shared" si="22"/>
        <v>133.41192612</v>
      </c>
      <c r="T22" s="3">
        <f t="shared" si="22"/>
        <v>133.41192612</v>
      </c>
      <c r="U22" s="3">
        <f t="shared" si="22"/>
        <v>133.41192612</v>
      </c>
      <c r="V22" s="3">
        <f t="shared" si="22"/>
        <v>133.41192612</v>
      </c>
      <c r="W22" s="3">
        <f t="shared" si="22"/>
        <v>133.41192612</v>
      </c>
      <c r="X22" s="3">
        <f t="shared" si="22"/>
        <v>133.41192612</v>
      </c>
      <c r="Y22" s="3">
        <f t="shared" si="22"/>
        <v>133.41192612</v>
      </c>
    </row>
    <row r="23" spans="1:25">
      <c r="A23" s="1" t="s">
        <v>20</v>
      </c>
      <c r="B23" s="1">
        <v>272</v>
      </c>
      <c r="C23">
        <v>38499953</v>
      </c>
      <c r="D23" s="3">
        <f t="shared" si="0"/>
        <v>10471.987216</v>
      </c>
      <c r="E23" s="3">
        <v>14.19856278785587</v>
      </c>
      <c r="F23">
        <v>52.9</v>
      </c>
      <c r="G23" s="10">
        <f t="shared" si="2"/>
        <v>18.236592399232102</v>
      </c>
      <c r="H23" s="15">
        <f t="shared" si="3"/>
        <v>49.60353132591132</v>
      </c>
      <c r="I23" s="3">
        <f t="shared" ref="I23:Y23" si="23">$D23*I62/100</f>
        <v>3442.2142387164372</v>
      </c>
      <c r="J23" s="3">
        <f t="shared" si="23"/>
        <v>2296.0619319361122</v>
      </c>
      <c r="K23" s="3">
        <f t="shared" si="23"/>
        <v>1803.4197778492173</v>
      </c>
      <c r="L23" s="3">
        <f t="shared" si="23"/>
        <v>1914.8321683934112</v>
      </c>
      <c r="M23" s="3">
        <f t="shared" si="23"/>
        <v>1909.7964132253246</v>
      </c>
      <c r="N23" s="3">
        <f t="shared" si="23"/>
        <v>1909.7335869089948</v>
      </c>
      <c r="O23" s="3">
        <f t="shared" si="23"/>
        <v>1909.7336246816133</v>
      </c>
      <c r="P23" s="3">
        <f t="shared" si="23"/>
        <v>1909.7336246816133</v>
      </c>
      <c r="Q23" s="3">
        <f t="shared" si="23"/>
        <v>1909.7336246816133</v>
      </c>
      <c r="R23" s="3">
        <f t="shared" si="23"/>
        <v>1909.7336246816133</v>
      </c>
      <c r="S23" s="3">
        <f t="shared" si="23"/>
        <v>1909.7336246816133</v>
      </c>
      <c r="T23" s="3">
        <f t="shared" si="23"/>
        <v>1909.7336246816133</v>
      </c>
      <c r="U23" s="3">
        <f t="shared" si="23"/>
        <v>1909.7336246816133</v>
      </c>
      <c r="V23" s="3">
        <f t="shared" si="23"/>
        <v>1909.7336246816133</v>
      </c>
      <c r="W23" s="3">
        <f t="shared" si="23"/>
        <v>1909.7336246816133</v>
      </c>
      <c r="X23" s="3">
        <f t="shared" si="23"/>
        <v>1909.7336246816133</v>
      </c>
      <c r="Y23" s="3">
        <f t="shared" si="23"/>
        <v>1909.7336246816133</v>
      </c>
    </row>
    <row r="24" spans="1:25">
      <c r="A24" s="1" t="s">
        <v>21</v>
      </c>
      <c r="B24" s="1">
        <v>453</v>
      </c>
      <c r="C24">
        <v>10367550</v>
      </c>
      <c r="D24" s="3">
        <f t="shared" si="0"/>
        <v>4696.5001499999998</v>
      </c>
      <c r="E24" s="3">
        <v>22.185762306427268</v>
      </c>
      <c r="F24">
        <v>50.5</v>
      </c>
      <c r="G24" s="10">
        <f t="shared" si="2"/>
        <v>16.681503931886624</v>
      </c>
      <c r="H24" s="15">
        <f t="shared" si="3"/>
        <v>75.56721281144641</v>
      </c>
      <c r="I24" s="3">
        <f t="shared" ref="I24:Y24" si="24">$D24*I63/100</f>
        <v>1411.4317327128406</v>
      </c>
      <c r="J24" s="3">
        <f t="shared" si="24"/>
        <v>939.22633168578625</v>
      </c>
      <c r="K24" s="3">
        <f t="shared" si="24"/>
        <v>740.82422470457425</v>
      </c>
      <c r="L24" s="3">
        <f t="shared" si="24"/>
        <v>785.49350057097911</v>
      </c>
      <c r="M24" s="3">
        <f t="shared" si="24"/>
        <v>783.47206014242522</v>
      </c>
      <c r="N24" s="3">
        <f t="shared" si="24"/>
        <v>783.44684202161125</v>
      </c>
      <c r="O24" s="3">
        <f t="shared" si="24"/>
        <v>783.44685718331118</v>
      </c>
      <c r="P24" s="3">
        <f t="shared" si="24"/>
        <v>783.44685718331118</v>
      </c>
      <c r="Q24" s="3">
        <f t="shared" si="24"/>
        <v>783.44685718331118</v>
      </c>
      <c r="R24" s="3">
        <f t="shared" si="24"/>
        <v>783.44685718331118</v>
      </c>
      <c r="S24" s="3">
        <f t="shared" si="24"/>
        <v>783.44685718331118</v>
      </c>
      <c r="T24" s="3">
        <f t="shared" si="24"/>
        <v>783.44685718331118</v>
      </c>
      <c r="U24" s="3">
        <f t="shared" si="24"/>
        <v>783.44685718331118</v>
      </c>
      <c r="V24" s="3">
        <f t="shared" si="24"/>
        <v>783.44685718331118</v>
      </c>
      <c r="W24" s="3">
        <f t="shared" si="24"/>
        <v>783.44685718331118</v>
      </c>
      <c r="X24" s="3">
        <f t="shared" si="24"/>
        <v>783.44685718331118</v>
      </c>
      <c r="Y24" s="3">
        <f t="shared" si="24"/>
        <v>783.44685718331118</v>
      </c>
    </row>
    <row r="25" spans="1:25">
      <c r="A25" s="1" t="s">
        <v>22</v>
      </c>
      <c r="B25" s="1">
        <v>254</v>
      </c>
      <c r="C25">
        <v>19909323</v>
      </c>
      <c r="D25" s="3">
        <f t="shared" si="0"/>
        <v>5056.9680420000004</v>
      </c>
      <c r="E25" s="3">
        <v>10.043033607923283</v>
      </c>
      <c r="F25">
        <v>78.099999999999994</v>
      </c>
      <c r="G25" s="10">
        <f t="shared" si="2"/>
        <v>25.930794593086908</v>
      </c>
      <c r="H25" s="15">
        <f t="shared" si="3"/>
        <v>65.864218266440744</v>
      </c>
      <c r="I25" s="3">
        <f t="shared" ref="I25:Y25" si="25">$D25*I64/100</f>
        <v>2460.617183046731</v>
      </c>
      <c r="J25" s="3">
        <f t="shared" si="25"/>
        <v>1603.4656616356529</v>
      </c>
      <c r="K25" s="3">
        <f t="shared" si="25"/>
        <v>1230.6728587927232</v>
      </c>
      <c r="L25" s="3">
        <f t="shared" si="25"/>
        <v>1315.1767174857273</v>
      </c>
      <c r="M25" s="3">
        <f t="shared" si="25"/>
        <v>1311.3595910622298</v>
      </c>
      <c r="N25" s="3">
        <f t="shared" si="25"/>
        <v>1311.3119669763694</v>
      </c>
      <c r="O25" s="3">
        <f t="shared" si="25"/>
        <v>1311.3119956090691</v>
      </c>
      <c r="P25" s="3">
        <f t="shared" si="25"/>
        <v>1311.3119956090691</v>
      </c>
      <c r="Q25" s="3">
        <f t="shared" si="25"/>
        <v>1311.3119956090691</v>
      </c>
      <c r="R25" s="3">
        <f t="shared" si="25"/>
        <v>1311.3119956090691</v>
      </c>
      <c r="S25" s="3">
        <f t="shared" si="25"/>
        <v>1311.3119956090691</v>
      </c>
      <c r="T25" s="3">
        <f t="shared" si="25"/>
        <v>1311.3119956090691</v>
      </c>
      <c r="U25" s="3">
        <f t="shared" si="25"/>
        <v>1311.3119956090691</v>
      </c>
      <c r="V25" s="3">
        <f t="shared" si="25"/>
        <v>1311.3119956090691</v>
      </c>
      <c r="W25" s="3">
        <f t="shared" si="25"/>
        <v>1311.3119956090691</v>
      </c>
      <c r="X25" s="3">
        <f t="shared" si="25"/>
        <v>1311.3119956090691</v>
      </c>
      <c r="Y25" s="3">
        <f t="shared" si="25"/>
        <v>1311.3119956090691</v>
      </c>
    </row>
    <row r="26" spans="1:25">
      <c r="A26" s="1" t="s">
        <v>24</v>
      </c>
      <c r="B26" s="1">
        <v>321</v>
      </c>
      <c r="C26">
        <v>5416851</v>
      </c>
      <c r="D26" s="3">
        <f t="shared" si="0"/>
        <v>1738.8091710000001</v>
      </c>
      <c r="E26" s="3">
        <v>18.455556558598342</v>
      </c>
      <c r="F26">
        <v>70</v>
      </c>
      <c r="G26" s="10">
        <f t="shared" si="2"/>
        <v>22.287140741155945</v>
      </c>
      <c r="H26" s="15">
        <f t="shared" si="3"/>
        <v>71.541721779110588</v>
      </c>
      <c r="I26" s="3">
        <f t="shared" ref="I26:Y26" si="26">$D26*I65/100</f>
        <v>726.06271463635653</v>
      </c>
      <c r="J26" s="3">
        <f t="shared" si="26"/>
        <v>472.14416695859194</v>
      </c>
      <c r="K26" s="3">
        <f t="shared" si="26"/>
        <v>364.31747594442749</v>
      </c>
      <c r="L26" s="3">
        <f t="shared" si="26"/>
        <v>388.64484755599477</v>
      </c>
      <c r="M26" s="3">
        <f t="shared" si="26"/>
        <v>387.5445656516352</v>
      </c>
      <c r="N26" s="3">
        <f t="shared" si="26"/>
        <v>387.53083890806806</v>
      </c>
      <c r="O26" s="3">
        <f t="shared" si="26"/>
        <v>387.53084716089694</v>
      </c>
      <c r="P26" s="3">
        <f t="shared" si="26"/>
        <v>387.53084716089694</v>
      </c>
      <c r="Q26" s="3">
        <f t="shared" si="26"/>
        <v>387.53084716089694</v>
      </c>
      <c r="R26" s="3">
        <f t="shared" si="26"/>
        <v>387.53084716089694</v>
      </c>
      <c r="S26" s="3">
        <f t="shared" si="26"/>
        <v>387.53084716089694</v>
      </c>
      <c r="T26" s="3">
        <f t="shared" si="26"/>
        <v>387.53084716089694</v>
      </c>
      <c r="U26" s="3">
        <f t="shared" si="26"/>
        <v>387.53084716089694</v>
      </c>
      <c r="V26" s="3">
        <f t="shared" si="26"/>
        <v>387.53084716089694</v>
      </c>
      <c r="W26" s="3">
        <f t="shared" si="26"/>
        <v>387.53084716089694</v>
      </c>
      <c r="X26" s="3">
        <f t="shared" si="26"/>
        <v>387.53084716089694</v>
      </c>
      <c r="Y26" s="3">
        <f t="shared" si="26"/>
        <v>387.53084716089694</v>
      </c>
    </row>
    <row r="27" spans="1:25">
      <c r="A27" s="1" t="s">
        <v>23</v>
      </c>
      <c r="B27" s="1">
        <v>432</v>
      </c>
      <c r="C27">
        <v>2066511</v>
      </c>
      <c r="D27" s="3">
        <f t="shared" si="0"/>
        <v>892.732752</v>
      </c>
      <c r="E27" s="3">
        <v>23.956320580921176</v>
      </c>
      <c r="F27">
        <v>26.3</v>
      </c>
      <c r="G27" s="10">
        <f t="shared" si="2"/>
        <v>10.374410882040561</v>
      </c>
      <c r="H27" s="15">
        <f t="shared" si="3"/>
        <v>44.817455010415223</v>
      </c>
      <c r="I27" s="3">
        <f t="shared" ref="I27:Y27" si="27">$D27*I66/100</f>
        <v>147.96085875650147</v>
      </c>
      <c r="J27" s="3">
        <f t="shared" si="27"/>
        <v>106.29553535058174</v>
      </c>
      <c r="K27" s="3">
        <f t="shared" si="27"/>
        <v>88.877640881350956</v>
      </c>
      <c r="L27" s="3">
        <f t="shared" si="27"/>
        <v>92.795310045558338</v>
      </c>
      <c r="M27" s="3">
        <f t="shared" si="27"/>
        <v>92.617974727719101</v>
      </c>
      <c r="N27" s="3">
        <f t="shared" si="27"/>
        <v>92.615762440951968</v>
      </c>
      <c r="O27" s="3">
        <f t="shared" si="27"/>
        <v>92.615763771028185</v>
      </c>
      <c r="P27" s="3">
        <f t="shared" si="27"/>
        <v>92.615763771028185</v>
      </c>
      <c r="Q27" s="3">
        <f t="shared" si="27"/>
        <v>92.615763771028185</v>
      </c>
      <c r="R27" s="3">
        <f t="shared" si="27"/>
        <v>92.615763771028185</v>
      </c>
      <c r="S27" s="3">
        <f t="shared" si="27"/>
        <v>92.615763771028185</v>
      </c>
      <c r="T27" s="3">
        <f t="shared" si="27"/>
        <v>92.615763771028185</v>
      </c>
      <c r="U27" s="3">
        <f t="shared" si="27"/>
        <v>92.615763771028185</v>
      </c>
      <c r="V27" s="3">
        <f t="shared" si="27"/>
        <v>92.615763771028185</v>
      </c>
      <c r="W27" s="3">
        <f t="shared" si="27"/>
        <v>92.615763771028185</v>
      </c>
      <c r="X27" s="3">
        <f t="shared" si="27"/>
        <v>92.615763771028185</v>
      </c>
      <c r="Y27" s="3">
        <f t="shared" si="27"/>
        <v>92.615763771028185</v>
      </c>
    </row>
    <row r="28" spans="1:25">
      <c r="A28" s="1" t="s">
        <v>8</v>
      </c>
      <c r="B28" s="1">
        <v>435</v>
      </c>
      <c r="C28">
        <v>46390269</v>
      </c>
      <c r="D28" s="3">
        <f t="shared" si="0"/>
        <v>20179.767015000001</v>
      </c>
      <c r="E28" s="3">
        <v>30.326510932713067</v>
      </c>
      <c r="F28">
        <v>60.2</v>
      </c>
      <c r="G28" s="10">
        <f t="shared" si="2"/>
        <v>18.038867793623076</v>
      </c>
      <c r="H28" s="15">
        <f t="shared" si="3"/>
        <v>78.469074902260374</v>
      </c>
      <c r="I28" s="3">
        <f t="shared" ref="I28:Y28" si="28">$D28*I67/100</f>
        <v>6760.9415395136675</v>
      </c>
      <c r="J28" s="3">
        <f t="shared" si="28"/>
        <v>4401.5986419592282</v>
      </c>
      <c r="K28" s="3">
        <f t="shared" si="28"/>
        <v>3433.0982572832772</v>
      </c>
      <c r="L28" s="3">
        <f t="shared" si="28"/>
        <v>3650.1588632811099</v>
      </c>
      <c r="M28" s="3">
        <f t="shared" si="28"/>
        <v>3640.3241036714817</v>
      </c>
      <c r="N28" s="3">
        <f t="shared" si="28"/>
        <v>3640.2014191363678</v>
      </c>
      <c r="O28" s="3">
        <f t="shared" si="28"/>
        <v>3640.2014928970079</v>
      </c>
      <c r="P28" s="3">
        <f t="shared" si="28"/>
        <v>3640.2014928970079</v>
      </c>
      <c r="Q28" s="3">
        <f t="shared" si="28"/>
        <v>3640.2014928970079</v>
      </c>
      <c r="R28" s="3">
        <f t="shared" si="28"/>
        <v>3640.2014928970079</v>
      </c>
      <c r="S28" s="3">
        <f t="shared" si="28"/>
        <v>3640.2014928970079</v>
      </c>
      <c r="T28" s="3">
        <f t="shared" si="28"/>
        <v>3640.2014928970079</v>
      </c>
      <c r="U28" s="3">
        <f t="shared" si="28"/>
        <v>3640.2014928970079</v>
      </c>
      <c r="V28" s="3">
        <f t="shared" si="28"/>
        <v>3640.2014928970079</v>
      </c>
      <c r="W28" s="3">
        <f t="shared" si="28"/>
        <v>3640.2014928970079</v>
      </c>
      <c r="X28" s="3">
        <f t="shared" si="28"/>
        <v>3640.2014928970079</v>
      </c>
      <c r="Y28" s="3">
        <f t="shared" si="28"/>
        <v>3640.2014928970079</v>
      </c>
    </row>
    <row r="29" spans="1:25">
      <c r="A29" s="1" t="s">
        <v>26</v>
      </c>
      <c r="B29" s="1">
        <v>438</v>
      </c>
      <c r="C29">
        <v>9721642</v>
      </c>
      <c r="D29" s="3">
        <f t="shared" si="0"/>
        <v>4258.0791959999997</v>
      </c>
      <c r="E29" s="3">
        <v>58.646162860142347</v>
      </c>
      <c r="F29">
        <v>0.6</v>
      </c>
      <c r="G29" s="10">
        <f t="shared" si="2"/>
        <v>0.6</v>
      </c>
      <c r="H29" s="15">
        <f t="shared" si="3"/>
        <v>2.6280000000000001</v>
      </c>
      <c r="I29" s="3">
        <f t="shared" ref="I29:Y29" si="29">$D29*I68/100</f>
        <v>25.548475175999997</v>
      </c>
      <c r="J29" s="3">
        <f t="shared" si="29"/>
        <v>25.548475175999997</v>
      </c>
      <c r="K29" s="3">
        <f t="shared" si="29"/>
        <v>25.548475175999997</v>
      </c>
      <c r="L29" s="3">
        <f t="shared" si="29"/>
        <v>25.548475175999997</v>
      </c>
      <c r="M29" s="3">
        <f t="shared" si="29"/>
        <v>25.548475175999997</v>
      </c>
      <c r="N29" s="3">
        <f t="shared" si="29"/>
        <v>25.548475175999997</v>
      </c>
      <c r="O29" s="3">
        <f t="shared" si="29"/>
        <v>25.548475175999997</v>
      </c>
      <c r="P29" s="3">
        <f t="shared" si="29"/>
        <v>25.548475175999997</v>
      </c>
      <c r="Q29" s="3">
        <f t="shared" si="29"/>
        <v>25.548475175999997</v>
      </c>
      <c r="R29" s="3">
        <f t="shared" si="29"/>
        <v>25.548475175999997</v>
      </c>
      <c r="S29" s="3">
        <f t="shared" si="29"/>
        <v>25.548475175999997</v>
      </c>
      <c r="T29" s="3">
        <f t="shared" si="29"/>
        <v>25.548475175999997</v>
      </c>
      <c r="U29" s="3">
        <f t="shared" si="29"/>
        <v>25.548475175999997</v>
      </c>
      <c r="V29" s="3">
        <f t="shared" si="29"/>
        <v>25.548475175999997</v>
      </c>
      <c r="W29" s="3">
        <f t="shared" si="29"/>
        <v>25.548475175999997</v>
      </c>
      <c r="X29" s="3">
        <f t="shared" si="29"/>
        <v>25.548475175999997</v>
      </c>
      <c r="Y29" s="3">
        <f t="shared" si="29"/>
        <v>25.548475175999997</v>
      </c>
    </row>
    <row r="30" spans="1:25">
      <c r="A30" s="1" t="s">
        <v>27</v>
      </c>
      <c r="B30" s="1">
        <v>482</v>
      </c>
      <c r="C30">
        <v>64643370</v>
      </c>
      <c r="D30" s="3">
        <f t="shared" si="0"/>
        <v>31158.104340000002</v>
      </c>
      <c r="E30" s="3">
        <v>45.559908154540835</v>
      </c>
      <c r="F30">
        <v>34.299999999999997</v>
      </c>
      <c r="G30" s="10">
        <f t="shared" si="2"/>
        <v>10.750685178568155</v>
      </c>
      <c r="H30" s="15">
        <f t="shared" si="3"/>
        <v>51.818302560698505</v>
      </c>
      <c r="I30" s="3">
        <f t="shared" ref="I30:Y30" si="30">$D30*I69/100</f>
        <v>5621.6175042107898</v>
      </c>
      <c r="J30" s="3">
        <f t="shared" si="30"/>
        <v>3886.8166615844721</v>
      </c>
      <c r="K30" s="3">
        <f t="shared" si="30"/>
        <v>3205.2161962189475</v>
      </c>
      <c r="L30" s="3">
        <f t="shared" si="30"/>
        <v>3356.6734960125614</v>
      </c>
      <c r="M30" s="3">
        <f t="shared" si="30"/>
        <v>3349.7954449483386</v>
      </c>
      <c r="N30" s="3">
        <f t="shared" si="30"/>
        <v>3349.7096536236209</v>
      </c>
      <c r="O30" s="3">
        <f t="shared" si="30"/>
        <v>3349.7097052031813</v>
      </c>
      <c r="P30" s="3">
        <f t="shared" si="30"/>
        <v>3349.7097052031813</v>
      </c>
      <c r="Q30" s="3">
        <f t="shared" si="30"/>
        <v>3349.7097052031813</v>
      </c>
      <c r="R30" s="3">
        <f t="shared" si="30"/>
        <v>3349.7097052031813</v>
      </c>
      <c r="S30" s="3">
        <f t="shared" si="30"/>
        <v>3349.7097052031813</v>
      </c>
      <c r="T30" s="3">
        <f t="shared" si="30"/>
        <v>3349.7097052031813</v>
      </c>
      <c r="U30" s="3">
        <f t="shared" si="30"/>
        <v>3349.7097052031813</v>
      </c>
      <c r="V30" s="3">
        <f t="shared" si="30"/>
        <v>3349.7097052031813</v>
      </c>
      <c r="W30" s="3">
        <f t="shared" si="30"/>
        <v>3349.7097052031813</v>
      </c>
      <c r="X30" s="3">
        <f t="shared" si="30"/>
        <v>3349.7097052031813</v>
      </c>
      <c r="Y30" s="3">
        <f t="shared" si="30"/>
        <v>3349.7097052031813</v>
      </c>
    </row>
    <row r="31" spans="1:25">
      <c r="C31" s="3">
        <f>SUM(C3:C30)</f>
        <v>508223624</v>
      </c>
      <c r="D31" s="3">
        <f>SUM(D3:D30)</f>
        <v>241028.91485599999</v>
      </c>
      <c r="E31" s="3"/>
      <c r="G31" s="8">
        <f>E35</f>
        <v>0.1</v>
      </c>
      <c r="H31" s="15">
        <f>SUMPRODUCT(C3:C30,H3:H30)/C31</f>
        <v>47.425759739187505</v>
      </c>
      <c r="I31" s="3">
        <f t="shared" ref="I31:Y31" si="31">SUM(I3:I30)</f>
        <v>42126.057707622997</v>
      </c>
      <c r="J31" s="3">
        <f t="shared" si="31"/>
        <v>28516.810708815694</v>
      </c>
      <c r="K31" s="3">
        <f t="shared" si="31"/>
        <v>22900.421552863198</v>
      </c>
      <c r="L31" s="3">
        <f t="shared" si="31"/>
        <v>24160.685293712973</v>
      </c>
      <c r="M31" s="3">
        <f t="shared" si="31"/>
        <v>24103.603144886853</v>
      </c>
      <c r="N31" s="3">
        <f t="shared" si="31"/>
        <v>24102.891057480472</v>
      </c>
      <c r="O31" s="3">
        <f t="shared" si="31"/>
        <v>24102.89148560317</v>
      </c>
      <c r="P31" s="3">
        <f t="shared" si="31"/>
        <v>24102.89148560317</v>
      </c>
      <c r="Q31" s="3">
        <f t="shared" si="31"/>
        <v>24102.89148560317</v>
      </c>
      <c r="R31" s="3">
        <f t="shared" si="31"/>
        <v>24102.89148560317</v>
      </c>
      <c r="S31" s="3">
        <f t="shared" si="31"/>
        <v>24102.89148560317</v>
      </c>
      <c r="T31" s="3">
        <f t="shared" si="31"/>
        <v>24102.89148560317</v>
      </c>
      <c r="U31" s="3">
        <f t="shared" si="31"/>
        <v>24102.89148560317</v>
      </c>
      <c r="V31" s="3">
        <f t="shared" si="31"/>
        <v>24102.89148560317</v>
      </c>
      <c r="W31" s="3">
        <f t="shared" si="31"/>
        <v>24102.89148560317</v>
      </c>
      <c r="X31" s="3">
        <f t="shared" si="31"/>
        <v>24102.89148560317</v>
      </c>
      <c r="Y31" s="3">
        <f t="shared" si="31"/>
        <v>24102.89148560317</v>
      </c>
    </row>
    <row r="32" spans="1:25">
      <c r="G32" t="s">
        <v>36</v>
      </c>
      <c r="I32" s="5">
        <f>I31/$D31</f>
        <v>0.17477595056506284</v>
      </c>
      <c r="J32" s="5">
        <f t="shared" ref="J32:Y32" si="32">J31/$D31</f>
        <v>0.11831282037614757</v>
      </c>
      <c r="K32" s="5">
        <f t="shared" si="32"/>
        <v>9.5011096766314515E-2</v>
      </c>
      <c r="L32" s="5">
        <f t="shared" si="32"/>
        <v>0.10023977956398926</v>
      </c>
      <c r="M32" s="5">
        <f t="shared" si="32"/>
        <v>0.10000295258885133</v>
      </c>
      <c r="N32" s="5">
        <f t="shared" si="32"/>
        <v>9.999999822378354E-2</v>
      </c>
      <c r="O32" s="5">
        <f t="shared" si="32"/>
        <v>0.10000000000001316</v>
      </c>
      <c r="P32" s="5">
        <f t="shared" si="32"/>
        <v>0.10000000000001316</v>
      </c>
      <c r="Q32" s="5">
        <f t="shared" si="32"/>
        <v>0.10000000000001316</v>
      </c>
      <c r="R32" s="5">
        <f t="shared" si="32"/>
        <v>0.10000000000001316</v>
      </c>
      <c r="S32" s="5">
        <f t="shared" si="32"/>
        <v>0.10000000000001316</v>
      </c>
      <c r="T32" s="5">
        <f t="shared" si="32"/>
        <v>0.10000000000001316</v>
      </c>
      <c r="U32" s="5">
        <f t="shared" si="32"/>
        <v>0.10000000000001316</v>
      </c>
      <c r="V32" s="5">
        <f t="shared" si="32"/>
        <v>0.10000000000001316</v>
      </c>
      <c r="W32" s="5">
        <f t="shared" si="32"/>
        <v>0.10000000000001316</v>
      </c>
      <c r="X32" s="5">
        <f t="shared" si="32"/>
        <v>0.10000000000001316</v>
      </c>
      <c r="Y32" s="5">
        <f t="shared" si="32"/>
        <v>0.10000000000001316</v>
      </c>
    </row>
    <row r="33" spans="1:25">
      <c r="G33" s="4" t="s">
        <v>31</v>
      </c>
      <c r="H33" s="4"/>
      <c r="I33">
        <v>1</v>
      </c>
      <c r="J33">
        <f>0.5</f>
        <v>0.5</v>
      </c>
      <c r="K33">
        <f t="shared" ref="K33:Y33" si="33">IF(ABS(J32-I32)&lt;0.000001,J33,I33+(J33-I33)*($E35-I32)/(J32-I32))</f>
        <v>0.33783381903486198</v>
      </c>
      <c r="L33">
        <f t="shared" si="33"/>
        <v>0.37255362767039146</v>
      </c>
      <c r="M33">
        <f t="shared" si="33"/>
        <v>0.37096142923369918</v>
      </c>
      <c r="N33">
        <f t="shared" si="33"/>
        <v>0.3709415788456657</v>
      </c>
      <c r="O33">
        <f t="shared" si="33"/>
        <v>0.37094159078006961</v>
      </c>
      <c r="P33">
        <f t="shared" si="33"/>
        <v>0.37094159078006961</v>
      </c>
      <c r="Q33">
        <f t="shared" si="33"/>
        <v>0.37094159078006961</v>
      </c>
      <c r="R33">
        <f t="shared" si="33"/>
        <v>0.37094159078006961</v>
      </c>
      <c r="S33">
        <f t="shared" si="33"/>
        <v>0.37094159078006961</v>
      </c>
      <c r="T33">
        <f t="shared" si="33"/>
        <v>0.37094159078006961</v>
      </c>
      <c r="U33">
        <f t="shared" si="33"/>
        <v>0.37094159078006961</v>
      </c>
      <c r="V33">
        <f t="shared" si="33"/>
        <v>0.37094159078006961</v>
      </c>
      <c r="W33">
        <f t="shared" si="33"/>
        <v>0.37094159078006961</v>
      </c>
      <c r="X33">
        <f t="shared" si="33"/>
        <v>0.37094159078006961</v>
      </c>
      <c r="Y33">
        <f t="shared" si="33"/>
        <v>0.37094159078006961</v>
      </c>
    </row>
    <row r="34" spans="1:25">
      <c r="G34" t="s">
        <v>37</v>
      </c>
      <c r="I34" s="5">
        <f>E36</f>
        <v>0.05</v>
      </c>
      <c r="J34" s="5">
        <f>I34</f>
        <v>0.05</v>
      </c>
      <c r="K34" s="5">
        <f t="shared" ref="K34:Y35" si="34">J34</f>
        <v>0.05</v>
      </c>
      <c r="L34" s="5">
        <f t="shared" si="34"/>
        <v>0.05</v>
      </c>
      <c r="M34" s="5">
        <f t="shared" si="34"/>
        <v>0.05</v>
      </c>
      <c r="N34" s="5">
        <f t="shared" si="34"/>
        <v>0.05</v>
      </c>
      <c r="O34" s="5">
        <f t="shared" si="34"/>
        <v>0.05</v>
      </c>
      <c r="P34" s="5">
        <f t="shared" si="34"/>
        <v>0.05</v>
      </c>
      <c r="Q34" s="5">
        <f t="shared" si="34"/>
        <v>0.05</v>
      </c>
      <c r="R34" s="5">
        <f t="shared" si="34"/>
        <v>0.05</v>
      </c>
      <c r="S34" s="5">
        <f t="shared" si="34"/>
        <v>0.05</v>
      </c>
      <c r="T34" s="5">
        <f t="shared" si="34"/>
        <v>0.05</v>
      </c>
      <c r="U34" s="5">
        <f t="shared" si="34"/>
        <v>0.05</v>
      </c>
      <c r="V34" s="5">
        <f t="shared" si="34"/>
        <v>0.05</v>
      </c>
      <c r="W34" s="5">
        <f t="shared" si="34"/>
        <v>0.05</v>
      </c>
      <c r="X34" s="5">
        <f t="shared" si="34"/>
        <v>0.05</v>
      </c>
      <c r="Y34" s="5">
        <f t="shared" si="34"/>
        <v>0.05</v>
      </c>
    </row>
    <row r="35" spans="1:25">
      <c r="D35" s="82" t="s">
        <v>65</v>
      </c>
      <c r="E35" s="11">
        <f>Master!L7</f>
        <v>0.1</v>
      </c>
      <c r="G35" s="9" t="s">
        <v>87</v>
      </c>
      <c r="I35" s="9">
        <f>Master!L9</f>
        <v>1</v>
      </c>
      <c r="J35">
        <f>I35</f>
        <v>1</v>
      </c>
      <c r="K35">
        <f t="shared" si="34"/>
        <v>1</v>
      </c>
      <c r="L35">
        <f t="shared" si="34"/>
        <v>1</v>
      </c>
      <c r="M35">
        <f t="shared" si="34"/>
        <v>1</v>
      </c>
      <c r="N35">
        <f t="shared" si="34"/>
        <v>1</v>
      </c>
      <c r="O35">
        <f t="shared" si="34"/>
        <v>1</v>
      </c>
      <c r="P35">
        <f t="shared" si="34"/>
        <v>1</v>
      </c>
      <c r="Q35">
        <f t="shared" si="34"/>
        <v>1</v>
      </c>
      <c r="R35">
        <f t="shared" si="34"/>
        <v>1</v>
      </c>
      <c r="S35">
        <f t="shared" si="34"/>
        <v>1</v>
      </c>
      <c r="T35">
        <f t="shared" si="34"/>
        <v>1</v>
      </c>
      <c r="U35">
        <f t="shared" si="34"/>
        <v>1</v>
      </c>
      <c r="V35">
        <f t="shared" si="34"/>
        <v>1</v>
      </c>
      <c r="W35">
        <f t="shared" si="34"/>
        <v>1</v>
      </c>
      <c r="X35">
        <f t="shared" si="34"/>
        <v>1</v>
      </c>
      <c r="Y35">
        <f t="shared" si="34"/>
        <v>1</v>
      </c>
    </row>
    <row r="36" spans="1:25">
      <c r="D36" s="82" t="s">
        <v>88</v>
      </c>
      <c r="E36" s="11">
        <f>Master!L8</f>
        <v>0.05</v>
      </c>
      <c r="G36" t="s">
        <v>38</v>
      </c>
      <c r="I36" s="5">
        <f>I31/$D31</f>
        <v>0.17477595056506284</v>
      </c>
      <c r="J36" s="5">
        <f t="shared" ref="J36:Y36" si="35">J31/$D31</f>
        <v>0.11831282037614757</v>
      </c>
      <c r="K36" s="5">
        <f t="shared" si="35"/>
        <v>9.5011096766314515E-2</v>
      </c>
      <c r="L36" s="5">
        <f t="shared" si="35"/>
        <v>0.10023977956398926</v>
      </c>
      <c r="M36" s="5">
        <f t="shared" si="35"/>
        <v>0.10000295258885133</v>
      </c>
      <c r="N36" s="5">
        <f t="shared" si="35"/>
        <v>9.999999822378354E-2</v>
      </c>
      <c r="O36" s="5">
        <f t="shared" si="35"/>
        <v>0.10000000000001316</v>
      </c>
      <c r="P36" s="5">
        <f t="shared" si="35"/>
        <v>0.10000000000001316</v>
      </c>
      <c r="Q36" s="5">
        <f t="shared" si="35"/>
        <v>0.10000000000001316</v>
      </c>
      <c r="R36" s="5">
        <f t="shared" si="35"/>
        <v>0.10000000000001316</v>
      </c>
      <c r="S36" s="5">
        <f t="shared" si="35"/>
        <v>0.10000000000001316</v>
      </c>
      <c r="T36" s="5">
        <f t="shared" si="35"/>
        <v>0.10000000000001316</v>
      </c>
      <c r="U36" s="5">
        <f t="shared" si="35"/>
        <v>0.10000000000001316</v>
      </c>
      <c r="V36" s="5">
        <f t="shared" si="35"/>
        <v>0.10000000000001316</v>
      </c>
      <c r="W36" s="5">
        <f t="shared" si="35"/>
        <v>0.10000000000001316</v>
      </c>
      <c r="X36" s="5">
        <f t="shared" si="35"/>
        <v>0.10000000000001316</v>
      </c>
      <c r="Y36" s="5">
        <f t="shared" si="35"/>
        <v>0.10000000000001316</v>
      </c>
    </row>
    <row r="37" spans="1:25">
      <c r="E37" s="8"/>
    </row>
    <row r="42" spans="1:25">
      <c r="A42" s="1" t="s">
        <v>19</v>
      </c>
      <c r="I42" s="3">
        <f>MIN($F3,$F3+(I$34*100-$F3)*EXP(I$33*(($E3-MAX($E$3:$E$30))/MAX($E$3:$E$30))^I$35))</f>
        <v>4.0999999999999996</v>
      </c>
      <c r="J42" s="3">
        <f t="shared" ref="J42:Y42" si="36">MIN($F3,$F3+(J$34*100-$F3)*EXP(J$33*(($E3-MAX($E$3:$E$30))/MAX($E$3:$E$30))^J$35))</f>
        <v>4.0999999999999996</v>
      </c>
      <c r="K42" s="3">
        <f t="shared" si="36"/>
        <v>4.0999999999999996</v>
      </c>
      <c r="L42" s="3">
        <f t="shared" si="36"/>
        <v>4.0999999999999996</v>
      </c>
      <c r="M42" s="3">
        <f t="shared" si="36"/>
        <v>4.0999999999999996</v>
      </c>
      <c r="N42" s="3">
        <f t="shared" si="36"/>
        <v>4.0999999999999996</v>
      </c>
      <c r="O42" s="3">
        <f t="shared" si="36"/>
        <v>4.0999999999999996</v>
      </c>
      <c r="P42" s="3">
        <f t="shared" si="36"/>
        <v>4.0999999999999996</v>
      </c>
      <c r="Q42" s="3">
        <f t="shared" si="36"/>
        <v>4.0999999999999996</v>
      </c>
      <c r="R42" s="3">
        <f t="shared" si="36"/>
        <v>4.0999999999999996</v>
      </c>
      <c r="S42" s="3">
        <f t="shared" si="36"/>
        <v>4.0999999999999996</v>
      </c>
      <c r="T42" s="3">
        <f t="shared" si="36"/>
        <v>4.0999999999999996</v>
      </c>
      <c r="U42" s="3">
        <f t="shared" si="36"/>
        <v>4.0999999999999996</v>
      </c>
      <c r="V42" s="3">
        <f t="shared" si="36"/>
        <v>4.0999999999999996</v>
      </c>
      <c r="W42" s="3">
        <f t="shared" si="36"/>
        <v>4.0999999999999996</v>
      </c>
      <c r="X42" s="3">
        <f t="shared" si="36"/>
        <v>4.0999999999999996</v>
      </c>
      <c r="Y42" s="3">
        <f t="shared" si="36"/>
        <v>4.0999999999999996</v>
      </c>
    </row>
    <row r="43" spans="1:25">
      <c r="A43" s="1" t="s">
        <v>0</v>
      </c>
      <c r="I43" s="3">
        <f>MIN($F4,$F4+(I$34*100-$F4)*EXP(I$33*(($E4-MAX($E$3:$E$30))/MAX($E$3:$E$30))^I$35))</f>
        <v>0.9</v>
      </c>
      <c r="J43" s="3">
        <f t="shared" ref="J43:Y58" si="37">MIN($F4,$F4+(J$34*100-$F4)*EXP(J$33*(($E4-MAX($E$3:$E$30))/MAX($E$3:$E$30))^J$35))</f>
        <v>0.9</v>
      </c>
      <c r="K43" s="3">
        <f t="shared" si="37"/>
        <v>0.9</v>
      </c>
      <c r="L43" s="3">
        <f t="shared" si="37"/>
        <v>0.9</v>
      </c>
      <c r="M43" s="3">
        <f t="shared" si="37"/>
        <v>0.9</v>
      </c>
      <c r="N43" s="3">
        <f t="shared" si="37"/>
        <v>0.9</v>
      </c>
      <c r="O43" s="3">
        <f t="shared" si="37"/>
        <v>0.9</v>
      </c>
      <c r="P43" s="3">
        <f t="shared" si="37"/>
        <v>0.9</v>
      </c>
      <c r="Q43" s="3">
        <f t="shared" si="37"/>
        <v>0.9</v>
      </c>
      <c r="R43" s="3">
        <f t="shared" si="37"/>
        <v>0.9</v>
      </c>
      <c r="S43" s="3">
        <f t="shared" si="37"/>
        <v>0.9</v>
      </c>
      <c r="T43" s="3">
        <f t="shared" si="37"/>
        <v>0.9</v>
      </c>
      <c r="U43" s="3">
        <f t="shared" si="37"/>
        <v>0.9</v>
      </c>
      <c r="V43" s="3">
        <f t="shared" si="37"/>
        <v>0.9</v>
      </c>
      <c r="W43" s="3">
        <f t="shared" si="37"/>
        <v>0.9</v>
      </c>
      <c r="X43" s="3">
        <f t="shared" si="37"/>
        <v>0.9</v>
      </c>
      <c r="Y43" s="3">
        <f t="shared" si="37"/>
        <v>0.9</v>
      </c>
    </row>
    <row r="44" spans="1:25">
      <c r="A44" s="1" t="s">
        <v>1</v>
      </c>
      <c r="I44" s="3">
        <f t="shared" ref="I44:X69" si="38">MIN($F5,$F5+(I$34*100-$F5)*EXP(I$33*(($E5-MAX($E$3:$E$30))/MAX($E$3:$E$30))^I$35))</f>
        <v>43.810178749712733</v>
      </c>
      <c r="J44" s="3">
        <f t="shared" si="38"/>
        <v>28.837392755269633</v>
      </c>
      <c r="K44" s="3">
        <f t="shared" si="38"/>
        <v>22.283083664333404</v>
      </c>
      <c r="L44" s="3">
        <f t="shared" si="38"/>
        <v>23.770696278399434</v>
      </c>
      <c r="M44" s="3">
        <f t="shared" si="38"/>
        <v>23.703522377377261</v>
      </c>
      <c r="N44" s="3">
        <f t="shared" si="38"/>
        <v>23.702684273401097</v>
      </c>
      <c r="O44" s="3">
        <f t="shared" si="38"/>
        <v>23.702684777288653</v>
      </c>
      <c r="P44" s="3">
        <f t="shared" si="38"/>
        <v>23.702684777288653</v>
      </c>
      <c r="Q44" s="3">
        <f t="shared" si="38"/>
        <v>23.702684777288653</v>
      </c>
      <c r="R44" s="3">
        <f t="shared" si="38"/>
        <v>23.702684777288653</v>
      </c>
      <c r="S44" s="3">
        <f t="shared" si="38"/>
        <v>23.702684777288653</v>
      </c>
      <c r="T44" s="3">
        <f t="shared" si="38"/>
        <v>23.702684777288653</v>
      </c>
      <c r="U44" s="3">
        <f t="shared" si="38"/>
        <v>23.702684777288653</v>
      </c>
      <c r="V44" s="3">
        <f t="shared" si="38"/>
        <v>23.702684777288653</v>
      </c>
      <c r="W44" s="3">
        <f t="shared" si="38"/>
        <v>23.702684777288653</v>
      </c>
      <c r="X44" s="3">
        <f t="shared" si="38"/>
        <v>23.702684777288653</v>
      </c>
      <c r="Y44" s="3">
        <f t="shared" si="37"/>
        <v>23.702684777288653</v>
      </c>
    </row>
    <row r="45" spans="1:25">
      <c r="A45" s="1" t="s">
        <v>10</v>
      </c>
      <c r="I45" s="3">
        <f t="shared" si="38"/>
        <v>50.073374115909253</v>
      </c>
      <c r="J45" s="3">
        <f t="shared" si="37"/>
        <v>32.408422688916424</v>
      </c>
      <c r="K45" s="3">
        <f t="shared" si="37"/>
        <v>24.799793832491176</v>
      </c>
      <c r="L45" s="3">
        <f t="shared" si="37"/>
        <v>26.521211226556893</v>
      </c>
      <c r="M45" s="3">
        <f t="shared" si="37"/>
        <v>26.443413044365606</v>
      </c>
      <c r="N45" s="3">
        <f t="shared" si="37"/>
        <v>26.442442425440774</v>
      </c>
      <c r="O45" s="3">
        <f t="shared" si="37"/>
        <v>26.442443008999113</v>
      </c>
      <c r="P45" s="3">
        <f t="shared" si="37"/>
        <v>26.442443008999113</v>
      </c>
      <c r="Q45" s="3">
        <f t="shared" si="37"/>
        <v>26.442443008999113</v>
      </c>
      <c r="R45" s="3">
        <f t="shared" si="37"/>
        <v>26.442443008999113</v>
      </c>
      <c r="S45" s="3">
        <f t="shared" si="37"/>
        <v>26.442443008999113</v>
      </c>
      <c r="T45" s="3">
        <f t="shared" si="37"/>
        <v>26.442443008999113</v>
      </c>
      <c r="U45" s="3">
        <f t="shared" si="37"/>
        <v>26.442443008999113</v>
      </c>
      <c r="V45" s="3">
        <f t="shared" si="37"/>
        <v>26.442443008999113</v>
      </c>
      <c r="W45" s="3">
        <f t="shared" si="37"/>
        <v>26.442443008999113</v>
      </c>
      <c r="X45" s="3">
        <f t="shared" si="37"/>
        <v>26.442443008999113</v>
      </c>
      <c r="Y45" s="3">
        <f t="shared" si="37"/>
        <v>26.442443008999113</v>
      </c>
    </row>
    <row r="46" spans="1:25">
      <c r="A46" s="1" t="s">
        <v>12</v>
      </c>
      <c r="I46" s="3">
        <f t="shared" si="38"/>
        <v>44.164667504421885</v>
      </c>
      <c r="J46" s="3">
        <f t="shared" si="37"/>
        <v>28.256773328733196</v>
      </c>
      <c r="K46" s="3">
        <f t="shared" si="37"/>
        <v>21.65765101598096</v>
      </c>
      <c r="L46" s="3">
        <f t="shared" si="37"/>
        <v>23.139697668654307</v>
      </c>
      <c r="M46" s="3">
        <f t="shared" si="37"/>
        <v>23.072584889136763</v>
      </c>
      <c r="N46" s="3">
        <f t="shared" si="37"/>
        <v>23.071747662777966</v>
      </c>
      <c r="O46" s="3">
        <f t="shared" si="37"/>
        <v>23.071748166137034</v>
      </c>
      <c r="P46" s="3">
        <f t="shared" si="37"/>
        <v>23.071748166137034</v>
      </c>
      <c r="Q46" s="3">
        <f t="shared" si="37"/>
        <v>23.071748166137034</v>
      </c>
      <c r="R46" s="3">
        <f t="shared" si="37"/>
        <v>23.071748166137034</v>
      </c>
      <c r="S46" s="3">
        <f t="shared" si="37"/>
        <v>23.071748166137034</v>
      </c>
      <c r="T46" s="3">
        <f t="shared" si="37"/>
        <v>23.071748166137034</v>
      </c>
      <c r="U46" s="3">
        <f t="shared" si="37"/>
        <v>23.071748166137034</v>
      </c>
      <c r="V46" s="3">
        <f t="shared" si="37"/>
        <v>23.071748166137034</v>
      </c>
      <c r="W46" s="3">
        <f t="shared" si="37"/>
        <v>23.071748166137034</v>
      </c>
      <c r="X46" s="3">
        <f t="shared" si="37"/>
        <v>23.071748166137034</v>
      </c>
      <c r="Y46" s="3">
        <f t="shared" si="37"/>
        <v>23.071748166137034</v>
      </c>
    </row>
    <row r="47" spans="1:25">
      <c r="A47" s="1" t="s">
        <v>2</v>
      </c>
      <c r="I47" s="3">
        <f t="shared" si="38"/>
        <v>33.738128279185105</v>
      </c>
      <c r="J47" s="3">
        <f t="shared" si="37"/>
        <v>22.287644845783383</v>
      </c>
      <c r="K47" s="3">
        <f t="shared" si="37"/>
        <v>17.439898439800295</v>
      </c>
      <c r="L47" s="3">
        <f t="shared" si="37"/>
        <v>18.532974602575685</v>
      </c>
      <c r="M47" s="3">
        <f t="shared" si="37"/>
        <v>18.483528895718834</v>
      </c>
      <c r="N47" s="3">
        <f t="shared" si="37"/>
        <v>18.482912032634395</v>
      </c>
      <c r="O47" s="3">
        <f t="shared" si="37"/>
        <v>18.482912403506411</v>
      </c>
      <c r="P47" s="3">
        <f t="shared" si="37"/>
        <v>18.482912403506411</v>
      </c>
      <c r="Q47" s="3">
        <f t="shared" si="37"/>
        <v>18.482912403506411</v>
      </c>
      <c r="R47" s="3">
        <f t="shared" si="37"/>
        <v>18.482912403506411</v>
      </c>
      <c r="S47" s="3">
        <f t="shared" si="37"/>
        <v>18.482912403506411</v>
      </c>
      <c r="T47" s="3">
        <f t="shared" si="37"/>
        <v>18.482912403506411</v>
      </c>
      <c r="U47" s="3">
        <f t="shared" si="37"/>
        <v>18.482912403506411</v>
      </c>
      <c r="V47" s="3">
        <f t="shared" si="37"/>
        <v>18.482912403506411</v>
      </c>
      <c r="W47" s="3">
        <f t="shared" si="37"/>
        <v>18.482912403506411</v>
      </c>
      <c r="X47" s="3">
        <f t="shared" si="37"/>
        <v>18.482912403506411</v>
      </c>
      <c r="Y47" s="3">
        <f t="shared" si="37"/>
        <v>18.482912403506411</v>
      </c>
    </row>
    <row r="48" spans="1:25">
      <c r="A48" s="1" t="s">
        <v>3</v>
      </c>
      <c r="I48" s="3">
        <f t="shared" si="38"/>
        <v>1.6</v>
      </c>
      <c r="J48" s="3">
        <f t="shared" si="37"/>
        <v>1.6</v>
      </c>
      <c r="K48" s="3">
        <f t="shared" si="37"/>
        <v>1.6</v>
      </c>
      <c r="L48" s="3">
        <f t="shared" si="37"/>
        <v>1.6</v>
      </c>
      <c r="M48" s="3">
        <f t="shared" si="37"/>
        <v>1.6</v>
      </c>
      <c r="N48" s="3">
        <f t="shared" si="37"/>
        <v>1.6</v>
      </c>
      <c r="O48" s="3">
        <f t="shared" si="37"/>
        <v>1.6</v>
      </c>
      <c r="P48" s="3">
        <f t="shared" si="37"/>
        <v>1.6</v>
      </c>
      <c r="Q48" s="3">
        <f t="shared" si="37"/>
        <v>1.6</v>
      </c>
      <c r="R48" s="3">
        <f t="shared" si="37"/>
        <v>1.6</v>
      </c>
      <c r="S48" s="3">
        <f t="shared" si="37"/>
        <v>1.6</v>
      </c>
      <c r="T48" s="3">
        <f t="shared" si="37"/>
        <v>1.6</v>
      </c>
      <c r="U48" s="3">
        <f t="shared" si="37"/>
        <v>1.6</v>
      </c>
      <c r="V48" s="3">
        <f t="shared" si="37"/>
        <v>1.6</v>
      </c>
      <c r="W48" s="3">
        <f t="shared" si="37"/>
        <v>1.6</v>
      </c>
      <c r="X48" s="3">
        <f t="shared" si="37"/>
        <v>1.6</v>
      </c>
      <c r="Y48" s="3">
        <f t="shared" si="37"/>
        <v>1.6</v>
      </c>
    </row>
    <row r="49" spans="1:25">
      <c r="A49" s="1" t="s">
        <v>5</v>
      </c>
      <c r="I49" s="3">
        <f t="shared" si="38"/>
        <v>9.8739553247456371</v>
      </c>
      <c r="J49" s="3">
        <f t="shared" si="37"/>
        <v>7.9305469345255117</v>
      </c>
      <c r="K49" s="3">
        <f t="shared" si="37"/>
        <v>7.1084045402737743</v>
      </c>
      <c r="L49" s="3">
        <f t="shared" si="37"/>
        <v>7.2937543619618133</v>
      </c>
      <c r="M49" s="3">
        <f t="shared" si="37"/>
        <v>7.285369654839041</v>
      </c>
      <c r="N49" s="3">
        <f t="shared" si="37"/>
        <v>7.285265051092761</v>
      </c>
      <c r="O49" s="3">
        <f t="shared" si="37"/>
        <v>7.2852651139828941</v>
      </c>
      <c r="P49" s="3">
        <f t="shared" si="37"/>
        <v>7.2852651139828941</v>
      </c>
      <c r="Q49" s="3">
        <f t="shared" si="37"/>
        <v>7.2852651139828941</v>
      </c>
      <c r="R49" s="3">
        <f t="shared" si="37"/>
        <v>7.2852651139828941</v>
      </c>
      <c r="S49" s="3">
        <f t="shared" si="37"/>
        <v>7.2852651139828941</v>
      </c>
      <c r="T49" s="3">
        <f t="shared" si="37"/>
        <v>7.2852651139828941</v>
      </c>
      <c r="U49" s="3">
        <f t="shared" si="37"/>
        <v>7.2852651139828941</v>
      </c>
      <c r="V49" s="3">
        <f t="shared" si="37"/>
        <v>7.2852651139828941</v>
      </c>
      <c r="W49" s="3">
        <f t="shared" si="37"/>
        <v>7.2852651139828941</v>
      </c>
      <c r="X49" s="3">
        <f t="shared" si="37"/>
        <v>7.2852651139828941</v>
      </c>
      <c r="Y49" s="3">
        <f t="shared" si="37"/>
        <v>7.2852651139828941</v>
      </c>
    </row>
    <row r="50" spans="1:25">
      <c r="A50" s="1" t="s">
        <v>25</v>
      </c>
      <c r="I50" s="3">
        <f t="shared" si="38"/>
        <v>13.543910019186022</v>
      </c>
      <c r="J50" s="3">
        <f t="shared" si="37"/>
        <v>9.8593501249336182</v>
      </c>
      <c r="K50" s="3">
        <f t="shared" si="37"/>
        <v>8.4280719775713102</v>
      </c>
      <c r="L50" s="3">
        <f t="shared" si="37"/>
        <v>8.7454085159855701</v>
      </c>
      <c r="M50" s="3">
        <f t="shared" si="37"/>
        <v>8.7309889699209187</v>
      </c>
      <c r="N50" s="3">
        <f t="shared" si="37"/>
        <v>8.7308091171477784</v>
      </c>
      <c r="O50" s="3">
        <f t="shared" si="37"/>
        <v>8.7308092252790352</v>
      </c>
      <c r="P50" s="3">
        <f t="shared" si="37"/>
        <v>8.7308092252790352</v>
      </c>
      <c r="Q50" s="3">
        <f t="shared" si="37"/>
        <v>8.7308092252790352</v>
      </c>
      <c r="R50" s="3">
        <f t="shared" si="37"/>
        <v>8.7308092252790352</v>
      </c>
      <c r="S50" s="3">
        <f t="shared" si="37"/>
        <v>8.7308092252790352</v>
      </c>
      <c r="T50" s="3">
        <f t="shared" si="37"/>
        <v>8.7308092252790352</v>
      </c>
      <c r="U50" s="3">
        <f t="shared" si="37"/>
        <v>8.7308092252790352</v>
      </c>
      <c r="V50" s="3">
        <f t="shared" si="37"/>
        <v>8.7308092252790352</v>
      </c>
      <c r="W50" s="3">
        <f t="shared" si="37"/>
        <v>8.7308092252790352</v>
      </c>
      <c r="X50" s="3">
        <f t="shared" si="37"/>
        <v>8.7308092252790352</v>
      </c>
      <c r="Y50" s="3">
        <f t="shared" si="37"/>
        <v>8.7308092252790352</v>
      </c>
    </row>
    <row r="51" spans="1:25">
      <c r="A51" s="1" t="s">
        <v>9</v>
      </c>
      <c r="I51" s="3">
        <f t="shared" si="38"/>
        <v>15.710071886062254</v>
      </c>
      <c r="J51" s="3">
        <f t="shared" si="37"/>
        <v>11.167927638669131</v>
      </c>
      <c r="K51" s="3">
        <f t="shared" si="37"/>
        <v>9.3701985064927449</v>
      </c>
      <c r="L51" s="3">
        <f t="shared" si="37"/>
        <v>9.7702410150324042</v>
      </c>
      <c r="M51" s="3">
        <f t="shared" si="37"/>
        <v>9.7520810118971184</v>
      </c>
      <c r="N51" s="3">
        <f t="shared" si="37"/>
        <v>9.7518544943156904</v>
      </c>
      <c r="O51" s="3">
        <f t="shared" si="37"/>
        <v>9.7518546305028906</v>
      </c>
      <c r="P51" s="3">
        <f t="shared" si="37"/>
        <v>9.7518546305028906</v>
      </c>
      <c r="Q51" s="3">
        <f t="shared" si="37"/>
        <v>9.7518546305028906</v>
      </c>
      <c r="R51" s="3">
        <f t="shared" si="37"/>
        <v>9.7518546305028906</v>
      </c>
      <c r="S51" s="3">
        <f t="shared" si="37"/>
        <v>9.7518546305028906</v>
      </c>
      <c r="T51" s="3">
        <f t="shared" si="37"/>
        <v>9.7518546305028906</v>
      </c>
      <c r="U51" s="3">
        <f t="shared" si="37"/>
        <v>9.7518546305028906</v>
      </c>
      <c r="V51" s="3">
        <f t="shared" si="37"/>
        <v>9.7518546305028906</v>
      </c>
      <c r="W51" s="3">
        <f t="shared" si="37"/>
        <v>9.7518546305028906</v>
      </c>
      <c r="X51" s="3">
        <f t="shared" si="37"/>
        <v>9.7518546305028906</v>
      </c>
      <c r="Y51" s="3">
        <f t="shared" si="37"/>
        <v>9.7518546305028906</v>
      </c>
    </row>
    <row r="52" spans="1:25">
      <c r="A52" s="1" t="s">
        <v>4</v>
      </c>
      <c r="I52" s="3">
        <f t="shared" si="38"/>
        <v>0.2</v>
      </c>
      <c r="J52" s="3">
        <f t="shared" si="37"/>
        <v>0.2</v>
      </c>
      <c r="K52" s="3">
        <f t="shared" si="37"/>
        <v>0.2</v>
      </c>
      <c r="L52" s="3">
        <f t="shared" si="37"/>
        <v>0.2</v>
      </c>
      <c r="M52" s="3">
        <f t="shared" si="37"/>
        <v>0.2</v>
      </c>
      <c r="N52" s="3">
        <f t="shared" si="37"/>
        <v>0.2</v>
      </c>
      <c r="O52" s="3">
        <f t="shared" si="37"/>
        <v>0.2</v>
      </c>
      <c r="P52" s="3">
        <f t="shared" si="37"/>
        <v>0.2</v>
      </c>
      <c r="Q52" s="3">
        <f t="shared" si="37"/>
        <v>0.2</v>
      </c>
      <c r="R52" s="3">
        <f t="shared" si="37"/>
        <v>0.2</v>
      </c>
      <c r="S52" s="3">
        <f t="shared" si="37"/>
        <v>0.2</v>
      </c>
      <c r="T52" s="3">
        <f t="shared" si="37"/>
        <v>0.2</v>
      </c>
      <c r="U52" s="3">
        <f t="shared" si="37"/>
        <v>0.2</v>
      </c>
      <c r="V52" s="3">
        <f t="shared" si="37"/>
        <v>0.2</v>
      </c>
      <c r="W52" s="3">
        <f t="shared" si="37"/>
        <v>0.2</v>
      </c>
      <c r="X52" s="3">
        <f t="shared" si="37"/>
        <v>0.2</v>
      </c>
      <c r="Y52" s="3">
        <f t="shared" si="37"/>
        <v>0.2</v>
      </c>
    </row>
    <row r="53" spans="1:25">
      <c r="A53" s="1" t="s">
        <v>7</v>
      </c>
      <c r="I53" s="3">
        <f t="shared" si="38"/>
        <v>46.835583163878276</v>
      </c>
      <c r="J53" s="3">
        <f t="shared" si="37"/>
        <v>30.068622826409168</v>
      </c>
      <c r="K53" s="3">
        <f t="shared" si="37"/>
        <v>23.013675966005501</v>
      </c>
      <c r="L53" s="3">
        <f t="shared" si="37"/>
        <v>24.602511153453058</v>
      </c>
      <c r="M53" s="3">
        <f t="shared" si="37"/>
        <v>24.530616262165822</v>
      </c>
      <c r="N53" s="3">
        <f t="shared" si="37"/>
        <v>24.529719346941782</v>
      </c>
      <c r="O53" s="3">
        <f t="shared" si="37"/>
        <v>24.529719886187365</v>
      </c>
      <c r="P53" s="3">
        <f t="shared" si="37"/>
        <v>24.529719886187365</v>
      </c>
      <c r="Q53" s="3">
        <f t="shared" si="37"/>
        <v>24.529719886187365</v>
      </c>
      <c r="R53" s="3">
        <f t="shared" si="37"/>
        <v>24.529719886187365</v>
      </c>
      <c r="S53" s="3">
        <f t="shared" si="37"/>
        <v>24.529719886187365</v>
      </c>
      <c r="T53" s="3">
        <f t="shared" si="37"/>
        <v>24.529719886187365</v>
      </c>
      <c r="U53" s="3">
        <f t="shared" si="37"/>
        <v>24.529719886187365</v>
      </c>
      <c r="V53" s="3">
        <f t="shared" si="37"/>
        <v>24.529719886187365</v>
      </c>
      <c r="W53" s="3">
        <f t="shared" si="37"/>
        <v>24.529719886187365</v>
      </c>
      <c r="X53" s="3">
        <f t="shared" si="37"/>
        <v>24.529719886187365</v>
      </c>
      <c r="Y53" s="3">
        <f t="shared" si="37"/>
        <v>24.529719886187365</v>
      </c>
    </row>
    <row r="54" spans="1:25">
      <c r="A54" s="1" t="s">
        <v>16</v>
      </c>
      <c r="I54" s="3">
        <f t="shared" si="38"/>
        <v>39.745253044012429</v>
      </c>
      <c r="J54" s="3">
        <f t="shared" si="37"/>
        <v>26.111782081046421</v>
      </c>
      <c r="K54" s="3">
        <f t="shared" si="37"/>
        <v>20.246846393548878</v>
      </c>
      <c r="L54" s="3">
        <f t="shared" si="37"/>
        <v>21.573438589405171</v>
      </c>
      <c r="M54" s="3">
        <f t="shared" si="37"/>
        <v>21.513480316711558</v>
      </c>
      <c r="N54" s="3">
        <f t="shared" si="37"/>
        <v>21.512732272884755</v>
      </c>
      <c r="O54" s="3">
        <f t="shared" si="37"/>
        <v>21.51273272262582</v>
      </c>
      <c r="P54" s="3">
        <f t="shared" si="37"/>
        <v>21.51273272262582</v>
      </c>
      <c r="Q54" s="3">
        <f t="shared" si="37"/>
        <v>21.51273272262582</v>
      </c>
      <c r="R54" s="3">
        <f t="shared" si="37"/>
        <v>21.51273272262582</v>
      </c>
      <c r="S54" s="3">
        <f t="shared" si="37"/>
        <v>21.51273272262582</v>
      </c>
      <c r="T54" s="3">
        <f t="shared" si="37"/>
        <v>21.51273272262582</v>
      </c>
      <c r="U54" s="3">
        <f t="shared" si="37"/>
        <v>21.51273272262582</v>
      </c>
      <c r="V54" s="3">
        <f t="shared" si="37"/>
        <v>21.51273272262582</v>
      </c>
      <c r="W54" s="3">
        <f t="shared" si="37"/>
        <v>21.51273272262582</v>
      </c>
      <c r="X54" s="3">
        <f t="shared" si="37"/>
        <v>21.51273272262582</v>
      </c>
      <c r="Y54" s="3">
        <f t="shared" si="37"/>
        <v>21.51273272262582</v>
      </c>
    </row>
    <row r="55" spans="1:25">
      <c r="A55" s="1" t="s">
        <v>6</v>
      </c>
      <c r="I55" s="3">
        <f t="shared" si="38"/>
        <v>18.403172036922882</v>
      </c>
      <c r="J55" s="3">
        <f t="shared" si="37"/>
        <v>12.563021075521391</v>
      </c>
      <c r="K55" s="3">
        <f t="shared" si="37"/>
        <v>10.320817042155255</v>
      </c>
      <c r="L55" s="3">
        <f t="shared" si="37"/>
        <v>10.816814389047433</v>
      </c>
      <c r="M55" s="3">
        <f t="shared" si="37"/>
        <v>10.794262956911201</v>
      </c>
      <c r="N55" s="3">
        <f t="shared" si="37"/>
        <v>10.793981684647058</v>
      </c>
      <c r="O55" s="3">
        <f t="shared" si="37"/>
        <v>10.793981853753778</v>
      </c>
      <c r="P55" s="3">
        <f t="shared" si="37"/>
        <v>10.793981853753778</v>
      </c>
      <c r="Q55" s="3">
        <f t="shared" si="37"/>
        <v>10.793981853753778</v>
      </c>
      <c r="R55" s="3">
        <f t="shared" si="37"/>
        <v>10.793981853753778</v>
      </c>
      <c r="S55" s="3">
        <f t="shared" si="37"/>
        <v>10.793981853753778</v>
      </c>
      <c r="T55" s="3">
        <f t="shared" si="37"/>
        <v>10.793981853753778</v>
      </c>
      <c r="U55" s="3">
        <f t="shared" si="37"/>
        <v>10.793981853753778</v>
      </c>
      <c r="V55" s="3">
        <f t="shared" si="37"/>
        <v>10.793981853753778</v>
      </c>
      <c r="W55" s="3">
        <f t="shared" si="37"/>
        <v>10.793981853753778</v>
      </c>
      <c r="X55" s="3">
        <f t="shared" si="37"/>
        <v>10.793981853753778</v>
      </c>
      <c r="Y55" s="3">
        <f t="shared" si="37"/>
        <v>10.793981853753778</v>
      </c>
    </row>
    <row r="56" spans="1:25">
      <c r="A56" s="1" t="s">
        <v>11</v>
      </c>
      <c r="I56" s="3">
        <f t="shared" si="38"/>
        <v>20.772376879762909</v>
      </c>
      <c r="J56" s="3">
        <f t="shared" si="37"/>
        <v>14.218042907730315</v>
      </c>
      <c r="K56" s="3">
        <f t="shared" si="37"/>
        <v>11.565202223516053</v>
      </c>
      <c r="L56" s="3">
        <f t="shared" si="37"/>
        <v>12.158118111189257</v>
      </c>
      <c r="M56" s="3">
        <f t="shared" si="37"/>
        <v>12.131233962065213</v>
      </c>
      <c r="N56" s="3">
        <f t="shared" si="37"/>
        <v>12.130898605476915</v>
      </c>
      <c r="O56" s="3">
        <f t="shared" si="37"/>
        <v>12.130898807100586</v>
      </c>
      <c r="P56" s="3">
        <f t="shared" si="37"/>
        <v>12.130898807100586</v>
      </c>
      <c r="Q56" s="3">
        <f t="shared" si="37"/>
        <v>12.130898807100586</v>
      </c>
      <c r="R56" s="3">
        <f t="shared" si="37"/>
        <v>12.130898807100586</v>
      </c>
      <c r="S56" s="3">
        <f t="shared" si="37"/>
        <v>12.130898807100586</v>
      </c>
      <c r="T56" s="3">
        <f t="shared" si="37"/>
        <v>12.130898807100586</v>
      </c>
      <c r="U56" s="3">
        <f t="shared" si="37"/>
        <v>12.130898807100586</v>
      </c>
      <c r="V56" s="3">
        <f t="shared" si="37"/>
        <v>12.130898807100586</v>
      </c>
      <c r="W56" s="3">
        <f t="shared" si="37"/>
        <v>12.130898807100586</v>
      </c>
      <c r="X56" s="3">
        <f t="shared" si="37"/>
        <v>12.130898807100586</v>
      </c>
      <c r="Y56" s="3">
        <f t="shared" si="37"/>
        <v>12.130898807100586</v>
      </c>
    </row>
    <row r="57" spans="1:25">
      <c r="A57" s="1" t="s">
        <v>13</v>
      </c>
      <c r="I57" s="3">
        <f t="shared" si="38"/>
        <v>49.878041328336217</v>
      </c>
      <c r="J57" s="3">
        <f t="shared" si="37"/>
        <v>32.162440456408383</v>
      </c>
      <c r="K57" s="3">
        <f t="shared" si="37"/>
        <v>24.588880977056817</v>
      </c>
      <c r="L57" s="3">
        <f t="shared" si="37"/>
        <v>26.29984572369834</v>
      </c>
      <c r="M57" s="3">
        <f t="shared" si="37"/>
        <v>26.222489347749054</v>
      </c>
      <c r="N57" s="3">
        <f t="shared" si="37"/>
        <v>26.221524259324831</v>
      </c>
      <c r="O57" s="3">
        <f t="shared" si="37"/>
        <v>26.221524839557958</v>
      </c>
      <c r="P57" s="3">
        <f t="shared" si="37"/>
        <v>26.221524839557958</v>
      </c>
      <c r="Q57" s="3">
        <f t="shared" si="37"/>
        <v>26.221524839557958</v>
      </c>
      <c r="R57" s="3">
        <f t="shared" si="37"/>
        <v>26.221524839557958</v>
      </c>
      <c r="S57" s="3">
        <f t="shared" si="37"/>
        <v>26.221524839557958</v>
      </c>
      <c r="T57" s="3">
        <f t="shared" si="37"/>
        <v>26.221524839557958</v>
      </c>
      <c r="U57" s="3">
        <f t="shared" si="37"/>
        <v>26.221524839557958</v>
      </c>
      <c r="V57" s="3">
        <f t="shared" si="37"/>
        <v>26.221524839557958</v>
      </c>
      <c r="W57" s="3">
        <f t="shared" si="37"/>
        <v>26.221524839557958</v>
      </c>
      <c r="X57" s="3">
        <f t="shared" si="37"/>
        <v>26.221524839557958</v>
      </c>
      <c r="Y57" s="3">
        <f t="shared" si="37"/>
        <v>26.221524839557958</v>
      </c>
    </row>
    <row r="58" spans="1:25">
      <c r="A58" s="1" t="s">
        <v>14</v>
      </c>
      <c r="I58" s="3">
        <f t="shared" si="38"/>
        <v>37.80970138693737</v>
      </c>
      <c r="J58" s="3">
        <f t="shared" si="37"/>
        <v>24.839432592010986</v>
      </c>
      <c r="K58" s="3">
        <f t="shared" si="37"/>
        <v>19.302846392723083</v>
      </c>
      <c r="L58" s="3">
        <f t="shared" si="37"/>
        <v>20.553264233815867</v>
      </c>
      <c r="M58" s="3">
        <f t="shared" si="37"/>
        <v>20.49672569234707</v>
      </c>
      <c r="N58" s="3">
        <f t="shared" si="37"/>
        <v>20.496020327312515</v>
      </c>
      <c r="O58" s="3">
        <f t="shared" si="37"/>
        <v>20.496020751394006</v>
      </c>
      <c r="P58" s="3">
        <f t="shared" si="37"/>
        <v>20.496020751394006</v>
      </c>
      <c r="Q58" s="3">
        <f t="shared" si="37"/>
        <v>20.496020751394006</v>
      </c>
      <c r="R58" s="3">
        <f t="shared" si="37"/>
        <v>20.496020751394006</v>
      </c>
      <c r="S58" s="3">
        <f t="shared" si="37"/>
        <v>20.496020751394006</v>
      </c>
      <c r="T58" s="3">
        <f t="shared" si="37"/>
        <v>20.496020751394006</v>
      </c>
      <c r="U58" s="3">
        <f t="shared" si="37"/>
        <v>20.496020751394006</v>
      </c>
      <c r="V58" s="3">
        <f t="shared" si="37"/>
        <v>20.496020751394006</v>
      </c>
      <c r="W58" s="3">
        <f t="shared" si="37"/>
        <v>20.496020751394006</v>
      </c>
      <c r="X58" s="3">
        <f t="shared" si="37"/>
        <v>20.496020751394006</v>
      </c>
      <c r="Y58" s="3">
        <f t="shared" si="37"/>
        <v>20.496020751394006</v>
      </c>
    </row>
    <row r="59" spans="1:25">
      <c r="A59" s="1" t="s">
        <v>15</v>
      </c>
      <c r="I59" s="3">
        <f t="shared" si="38"/>
        <v>5</v>
      </c>
      <c r="J59" s="3">
        <f t="shared" ref="J59:Y69" si="39">MIN($F20,$F20+(J$34*100-$F20)*EXP(J$33*(($E20-MAX($E$3:$E$30))/MAX($E$3:$E$30))^J$35))</f>
        <v>5</v>
      </c>
      <c r="K59" s="3">
        <f t="shared" si="39"/>
        <v>5</v>
      </c>
      <c r="L59" s="3">
        <f t="shared" si="39"/>
        <v>5</v>
      </c>
      <c r="M59" s="3">
        <f t="shared" si="39"/>
        <v>5</v>
      </c>
      <c r="N59" s="3">
        <f t="shared" si="39"/>
        <v>5</v>
      </c>
      <c r="O59" s="3">
        <f t="shared" si="39"/>
        <v>5</v>
      </c>
      <c r="P59" s="3">
        <f t="shared" si="39"/>
        <v>5</v>
      </c>
      <c r="Q59" s="3">
        <f t="shared" si="39"/>
        <v>5</v>
      </c>
      <c r="R59" s="3">
        <f t="shared" si="39"/>
        <v>5</v>
      </c>
      <c r="S59" s="3">
        <f t="shared" si="39"/>
        <v>5</v>
      </c>
      <c r="T59" s="3">
        <f t="shared" si="39"/>
        <v>5</v>
      </c>
      <c r="U59" s="3">
        <f t="shared" si="39"/>
        <v>5</v>
      </c>
      <c r="V59" s="3">
        <f t="shared" si="39"/>
        <v>5</v>
      </c>
      <c r="W59" s="3">
        <f t="shared" si="39"/>
        <v>5</v>
      </c>
      <c r="X59" s="3">
        <f t="shared" si="39"/>
        <v>5</v>
      </c>
      <c r="Y59" s="3">
        <f t="shared" si="39"/>
        <v>5</v>
      </c>
    </row>
    <row r="60" spans="1:25">
      <c r="A60" s="1" t="s">
        <v>17</v>
      </c>
      <c r="I60" s="3">
        <f t="shared" si="38"/>
        <v>46.183350528134021</v>
      </c>
      <c r="J60" s="3">
        <f t="shared" si="39"/>
        <v>29.537075481543994</v>
      </c>
      <c r="K60" s="3">
        <f t="shared" si="39"/>
        <v>22.595598117190306</v>
      </c>
      <c r="L60" s="3">
        <f t="shared" si="39"/>
        <v>24.15612409933189</v>
      </c>
      <c r="M60" s="3">
        <f t="shared" si="39"/>
        <v>24.085476798431237</v>
      </c>
      <c r="N60" s="3">
        <f t="shared" si="39"/>
        <v>24.084595467538236</v>
      </c>
      <c r="O60" s="3">
        <f t="shared" si="39"/>
        <v>24.08459599741402</v>
      </c>
      <c r="P60" s="3">
        <f t="shared" si="39"/>
        <v>24.08459599741402</v>
      </c>
      <c r="Q60" s="3">
        <f t="shared" si="39"/>
        <v>24.08459599741402</v>
      </c>
      <c r="R60" s="3">
        <f t="shared" si="39"/>
        <v>24.08459599741402</v>
      </c>
      <c r="S60" s="3">
        <f t="shared" si="39"/>
        <v>24.08459599741402</v>
      </c>
      <c r="T60" s="3">
        <f t="shared" si="39"/>
        <v>24.08459599741402</v>
      </c>
      <c r="U60" s="3">
        <f t="shared" si="39"/>
        <v>24.08459599741402</v>
      </c>
      <c r="V60" s="3">
        <f t="shared" si="39"/>
        <v>24.08459599741402</v>
      </c>
      <c r="W60" s="3">
        <f t="shared" si="39"/>
        <v>24.08459599741402</v>
      </c>
      <c r="X60" s="3">
        <f t="shared" si="39"/>
        <v>24.08459599741402</v>
      </c>
      <c r="Y60" s="3">
        <f t="shared" si="39"/>
        <v>24.08459599741402</v>
      </c>
    </row>
    <row r="61" spans="1:25">
      <c r="A61" s="1" t="s">
        <v>18</v>
      </c>
      <c r="I61" s="3">
        <f t="shared" si="38"/>
        <v>1.5</v>
      </c>
      <c r="J61" s="3">
        <f t="shared" si="39"/>
        <v>1.5</v>
      </c>
      <c r="K61" s="3">
        <f t="shared" si="39"/>
        <v>1.5</v>
      </c>
      <c r="L61" s="3">
        <f t="shared" si="39"/>
        <v>1.5</v>
      </c>
      <c r="M61" s="3">
        <f t="shared" si="39"/>
        <v>1.5</v>
      </c>
      <c r="N61" s="3">
        <f t="shared" si="39"/>
        <v>1.5</v>
      </c>
      <c r="O61" s="3">
        <f t="shared" si="39"/>
        <v>1.5</v>
      </c>
      <c r="P61" s="3">
        <f t="shared" si="39"/>
        <v>1.5</v>
      </c>
      <c r="Q61" s="3">
        <f t="shared" si="39"/>
        <v>1.5</v>
      </c>
      <c r="R61" s="3">
        <f t="shared" si="39"/>
        <v>1.5</v>
      </c>
      <c r="S61" s="3">
        <f t="shared" si="39"/>
        <v>1.5</v>
      </c>
      <c r="T61" s="3">
        <f t="shared" si="39"/>
        <v>1.5</v>
      </c>
      <c r="U61" s="3">
        <f t="shared" si="39"/>
        <v>1.5</v>
      </c>
      <c r="V61" s="3">
        <f t="shared" si="39"/>
        <v>1.5</v>
      </c>
      <c r="W61" s="3">
        <f t="shared" si="39"/>
        <v>1.5</v>
      </c>
      <c r="X61" s="3">
        <f t="shared" si="39"/>
        <v>1.5</v>
      </c>
      <c r="Y61" s="3">
        <f t="shared" si="39"/>
        <v>1.5</v>
      </c>
    </row>
    <row r="62" spans="1:25">
      <c r="A62" s="1" t="s">
        <v>20</v>
      </c>
      <c r="I62" s="3">
        <f t="shared" si="38"/>
        <v>32.870687938361186</v>
      </c>
      <c r="J62" s="3">
        <f t="shared" si="39"/>
        <v>21.925751861384935</v>
      </c>
      <c r="K62" s="3">
        <f t="shared" si="39"/>
        <v>17.221371079347747</v>
      </c>
      <c r="L62" s="3">
        <f t="shared" si="39"/>
        <v>18.285279850874595</v>
      </c>
      <c r="M62" s="3">
        <f t="shared" si="39"/>
        <v>18.237191984988044</v>
      </c>
      <c r="N62" s="3">
        <f t="shared" si="39"/>
        <v>18.236592038530567</v>
      </c>
      <c r="O62" s="3">
        <f t="shared" si="39"/>
        <v>18.236592399232102</v>
      </c>
      <c r="P62" s="3">
        <f t="shared" si="39"/>
        <v>18.236592399232102</v>
      </c>
      <c r="Q62" s="3">
        <f t="shared" si="39"/>
        <v>18.236592399232102</v>
      </c>
      <c r="R62" s="3">
        <f t="shared" si="39"/>
        <v>18.236592399232102</v>
      </c>
      <c r="S62" s="3">
        <f t="shared" si="39"/>
        <v>18.236592399232102</v>
      </c>
      <c r="T62" s="3">
        <f t="shared" si="39"/>
        <v>18.236592399232102</v>
      </c>
      <c r="U62" s="3">
        <f t="shared" si="39"/>
        <v>18.236592399232102</v>
      </c>
      <c r="V62" s="3">
        <f t="shared" si="39"/>
        <v>18.236592399232102</v>
      </c>
      <c r="W62" s="3">
        <f t="shared" si="39"/>
        <v>18.236592399232102</v>
      </c>
      <c r="X62" s="3">
        <f t="shared" si="39"/>
        <v>18.236592399232102</v>
      </c>
      <c r="Y62" s="3">
        <f t="shared" si="39"/>
        <v>18.236592399232102</v>
      </c>
    </row>
    <row r="63" spans="1:25">
      <c r="A63" s="1" t="s">
        <v>21</v>
      </c>
      <c r="I63" s="3">
        <f t="shared" si="38"/>
        <v>30.052841214384731</v>
      </c>
      <c r="J63" s="3">
        <f t="shared" si="39"/>
        <v>19.99843078224508</v>
      </c>
      <c r="K63" s="3">
        <f t="shared" si="39"/>
        <v>15.773963612128796</v>
      </c>
      <c r="L63" s="3">
        <f t="shared" si="39"/>
        <v>16.725081986231366</v>
      </c>
      <c r="M63" s="3">
        <f t="shared" si="39"/>
        <v>16.682040564662287</v>
      </c>
      <c r="N63" s="3">
        <f t="shared" si="39"/>
        <v>16.681503609056868</v>
      </c>
      <c r="O63" s="3">
        <f t="shared" si="39"/>
        <v>16.681503931886624</v>
      </c>
      <c r="P63" s="3">
        <f t="shared" si="39"/>
        <v>16.681503931886624</v>
      </c>
      <c r="Q63" s="3">
        <f t="shared" si="39"/>
        <v>16.681503931886624</v>
      </c>
      <c r="R63" s="3">
        <f t="shared" si="39"/>
        <v>16.681503931886624</v>
      </c>
      <c r="S63" s="3">
        <f t="shared" si="39"/>
        <v>16.681503931886624</v>
      </c>
      <c r="T63" s="3">
        <f t="shared" si="39"/>
        <v>16.681503931886624</v>
      </c>
      <c r="U63" s="3">
        <f t="shared" si="39"/>
        <v>16.681503931886624</v>
      </c>
      <c r="V63" s="3">
        <f t="shared" si="39"/>
        <v>16.681503931886624</v>
      </c>
      <c r="W63" s="3">
        <f t="shared" si="39"/>
        <v>16.681503931886624</v>
      </c>
      <c r="X63" s="3">
        <f t="shared" si="39"/>
        <v>16.681503931886624</v>
      </c>
      <c r="Y63" s="3">
        <f t="shared" si="39"/>
        <v>16.681503931886624</v>
      </c>
    </row>
    <row r="64" spans="1:25">
      <c r="A64" s="1" t="s">
        <v>22</v>
      </c>
      <c r="I64" s="3">
        <f t="shared" si="38"/>
        <v>48.657953987654068</v>
      </c>
      <c r="J64" s="3">
        <f t="shared" si="39"/>
        <v>31.708044194036312</v>
      </c>
      <c r="K64" s="3">
        <f t="shared" si="39"/>
        <v>24.336180267929862</v>
      </c>
      <c r="L64" s="3">
        <f t="shared" si="39"/>
        <v>26.00721828895685</v>
      </c>
      <c r="M64" s="3">
        <f t="shared" si="39"/>
        <v>25.931735778650385</v>
      </c>
      <c r="N64" s="3">
        <f t="shared" si="39"/>
        <v>25.930794026884008</v>
      </c>
      <c r="O64" s="3">
        <f t="shared" si="39"/>
        <v>25.930794593086908</v>
      </c>
      <c r="P64" s="3">
        <f t="shared" si="39"/>
        <v>25.930794593086908</v>
      </c>
      <c r="Q64" s="3">
        <f t="shared" si="39"/>
        <v>25.930794593086908</v>
      </c>
      <c r="R64" s="3">
        <f t="shared" si="39"/>
        <v>25.930794593086908</v>
      </c>
      <c r="S64" s="3">
        <f t="shared" si="39"/>
        <v>25.930794593086908</v>
      </c>
      <c r="T64" s="3">
        <f t="shared" si="39"/>
        <v>25.930794593086908</v>
      </c>
      <c r="U64" s="3">
        <f t="shared" si="39"/>
        <v>25.930794593086908</v>
      </c>
      <c r="V64" s="3">
        <f t="shared" si="39"/>
        <v>25.930794593086908</v>
      </c>
      <c r="W64" s="3">
        <f t="shared" si="39"/>
        <v>25.930794593086908</v>
      </c>
      <c r="X64" s="3">
        <f t="shared" si="39"/>
        <v>25.930794593086908</v>
      </c>
      <c r="Y64" s="3">
        <f t="shared" si="39"/>
        <v>25.930794593086908</v>
      </c>
    </row>
    <row r="65" spans="1:25">
      <c r="A65" s="1" t="s">
        <v>24</v>
      </c>
      <c r="I65" s="3">
        <f t="shared" si="38"/>
        <v>41.756319597670014</v>
      </c>
      <c r="J65" s="3">
        <f t="shared" si="39"/>
        <v>27.153305539966695</v>
      </c>
      <c r="K65" s="3">
        <f t="shared" si="39"/>
        <v>20.952125283242339</v>
      </c>
      <c r="L65" s="3">
        <f t="shared" si="39"/>
        <v>22.351207598731648</v>
      </c>
      <c r="M65" s="3">
        <f t="shared" si="39"/>
        <v>22.287929700115157</v>
      </c>
      <c r="N65" s="3">
        <f t="shared" si="39"/>
        <v>22.287140266530606</v>
      </c>
      <c r="O65" s="3">
        <f t="shared" si="39"/>
        <v>22.287140741155945</v>
      </c>
      <c r="P65" s="3">
        <f t="shared" si="39"/>
        <v>22.287140741155945</v>
      </c>
      <c r="Q65" s="3">
        <f t="shared" si="39"/>
        <v>22.287140741155945</v>
      </c>
      <c r="R65" s="3">
        <f t="shared" si="39"/>
        <v>22.287140741155945</v>
      </c>
      <c r="S65" s="3">
        <f t="shared" si="39"/>
        <v>22.287140741155945</v>
      </c>
      <c r="T65" s="3">
        <f t="shared" si="39"/>
        <v>22.287140741155945</v>
      </c>
      <c r="U65" s="3">
        <f t="shared" si="39"/>
        <v>22.287140741155945</v>
      </c>
      <c r="V65" s="3">
        <f t="shared" si="39"/>
        <v>22.287140741155945</v>
      </c>
      <c r="W65" s="3">
        <f t="shared" si="39"/>
        <v>22.287140741155945</v>
      </c>
      <c r="X65" s="3">
        <f t="shared" si="39"/>
        <v>22.287140741155945</v>
      </c>
      <c r="Y65" s="3">
        <f t="shared" si="39"/>
        <v>22.287140741155945</v>
      </c>
    </row>
    <row r="66" spans="1:25">
      <c r="A66" s="1" t="s">
        <v>23</v>
      </c>
      <c r="I66" s="3">
        <f t="shared" si="38"/>
        <v>16.57392522286462</v>
      </c>
      <c r="J66" s="3">
        <f t="shared" si="39"/>
        <v>11.906758782227556</v>
      </c>
      <c r="K66" s="3">
        <f t="shared" si="39"/>
        <v>9.9556827821357849</v>
      </c>
      <c r="L66" s="3">
        <f t="shared" si="39"/>
        <v>10.394522866744598</v>
      </c>
      <c r="M66" s="3">
        <f t="shared" si="39"/>
        <v>10.374658543693611</v>
      </c>
      <c r="N66" s="3">
        <f t="shared" si="39"/>
        <v>10.374410733051269</v>
      </c>
      <c r="O66" s="3">
        <f t="shared" si="39"/>
        <v>10.374410882040561</v>
      </c>
      <c r="P66" s="3">
        <f t="shared" si="39"/>
        <v>10.374410882040561</v>
      </c>
      <c r="Q66" s="3">
        <f t="shared" si="39"/>
        <v>10.374410882040561</v>
      </c>
      <c r="R66" s="3">
        <f t="shared" si="39"/>
        <v>10.374410882040561</v>
      </c>
      <c r="S66" s="3">
        <f t="shared" si="39"/>
        <v>10.374410882040561</v>
      </c>
      <c r="T66" s="3">
        <f t="shared" si="39"/>
        <v>10.374410882040561</v>
      </c>
      <c r="U66" s="3">
        <f t="shared" si="39"/>
        <v>10.374410882040561</v>
      </c>
      <c r="V66" s="3">
        <f t="shared" si="39"/>
        <v>10.374410882040561</v>
      </c>
      <c r="W66" s="3">
        <f t="shared" si="39"/>
        <v>10.374410882040561</v>
      </c>
      <c r="X66" s="3">
        <f t="shared" si="39"/>
        <v>10.374410882040561</v>
      </c>
      <c r="Y66" s="3">
        <f t="shared" si="39"/>
        <v>10.374410882040561</v>
      </c>
    </row>
    <row r="67" spans="1:25">
      <c r="A67" s="1" t="s">
        <v>8</v>
      </c>
      <c r="I67" s="3">
        <f t="shared" si="38"/>
        <v>33.503565895920069</v>
      </c>
      <c r="J67" s="3">
        <f t="shared" si="39"/>
        <v>21.811939843940898</v>
      </c>
      <c r="K67" s="3">
        <f t="shared" si="39"/>
        <v>17.012576283618095</v>
      </c>
      <c r="L67" s="3">
        <f t="shared" si="39"/>
        <v>18.088211130326123</v>
      </c>
      <c r="M67" s="3">
        <f t="shared" si="39"/>
        <v>18.039475386239893</v>
      </c>
      <c r="N67" s="3">
        <f t="shared" si="39"/>
        <v>18.038867428105277</v>
      </c>
      <c r="O67" s="3">
        <f t="shared" si="39"/>
        <v>18.038867793623076</v>
      </c>
      <c r="P67" s="3">
        <f t="shared" si="39"/>
        <v>18.038867793623076</v>
      </c>
      <c r="Q67" s="3">
        <f t="shared" si="39"/>
        <v>18.038867793623076</v>
      </c>
      <c r="R67" s="3">
        <f t="shared" si="39"/>
        <v>18.038867793623076</v>
      </c>
      <c r="S67" s="3">
        <f t="shared" si="39"/>
        <v>18.038867793623076</v>
      </c>
      <c r="T67" s="3">
        <f t="shared" si="39"/>
        <v>18.038867793623076</v>
      </c>
      <c r="U67" s="3">
        <f t="shared" si="39"/>
        <v>18.038867793623076</v>
      </c>
      <c r="V67" s="3">
        <f t="shared" si="39"/>
        <v>18.038867793623076</v>
      </c>
      <c r="W67" s="3">
        <f t="shared" si="39"/>
        <v>18.038867793623076</v>
      </c>
      <c r="X67" s="3">
        <f t="shared" si="39"/>
        <v>18.038867793623076</v>
      </c>
      <c r="Y67" s="3">
        <f t="shared" si="39"/>
        <v>18.038867793623076</v>
      </c>
    </row>
    <row r="68" spans="1:25">
      <c r="A68" s="1" t="s">
        <v>26</v>
      </c>
      <c r="I68" s="3">
        <f t="shared" si="38"/>
        <v>0.6</v>
      </c>
      <c r="J68" s="3">
        <f t="shared" si="39"/>
        <v>0.6</v>
      </c>
      <c r="K68" s="3">
        <f t="shared" si="39"/>
        <v>0.6</v>
      </c>
      <c r="L68" s="3">
        <f t="shared" si="39"/>
        <v>0.6</v>
      </c>
      <c r="M68" s="3">
        <f t="shared" si="39"/>
        <v>0.6</v>
      </c>
      <c r="N68" s="3">
        <f t="shared" si="39"/>
        <v>0.6</v>
      </c>
      <c r="O68" s="3">
        <f t="shared" si="39"/>
        <v>0.6</v>
      </c>
      <c r="P68" s="3">
        <f t="shared" si="39"/>
        <v>0.6</v>
      </c>
      <c r="Q68" s="3">
        <f t="shared" si="39"/>
        <v>0.6</v>
      </c>
      <c r="R68" s="3">
        <f t="shared" si="39"/>
        <v>0.6</v>
      </c>
      <c r="S68" s="3">
        <f t="shared" si="39"/>
        <v>0.6</v>
      </c>
      <c r="T68" s="3">
        <f t="shared" si="39"/>
        <v>0.6</v>
      </c>
      <c r="U68" s="3">
        <f t="shared" si="39"/>
        <v>0.6</v>
      </c>
      <c r="V68" s="3">
        <f t="shared" si="39"/>
        <v>0.6</v>
      </c>
      <c r="W68" s="3">
        <f t="shared" si="39"/>
        <v>0.6</v>
      </c>
      <c r="X68" s="3">
        <f t="shared" si="39"/>
        <v>0.6</v>
      </c>
      <c r="Y68" s="3">
        <f t="shared" si="39"/>
        <v>0.6</v>
      </c>
    </row>
    <row r="69" spans="1:25">
      <c r="A69" s="1" t="s">
        <v>27</v>
      </c>
      <c r="I69" s="3">
        <f t="shared" si="38"/>
        <v>18.042232103940602</v>
      </c>
      <c r="J69" s="3">
        <f t="shared" si="39"/>
        <v>12.474496584166943</v>
      </c>
      <c r="K69" s="3">
        <f t="shared" si="39"/>
        <v>10.286942238986505</v>
      </c>
      <c r="L69" s="3">
        <f t="shared" si="39"/>
        <v>10.77303503250468</v>
      </c>
      <c r="M69" s="3">
        <f t="shared" si="39"/>
        <v>10.750960354953154</v>
      </c>
      <c r="N69" s="3">
        <f t="shared" si="39"/>
        <v>10.750685013026761</v>
      </c>
      <c r="O69" s="3">
        <f t="shared" si="39"/>
        <v>10.750685178568155</v>
      </c>
      <c r="P69" s="3">
        <f t="shared" si="39"/>
        <v>10.750685178568155</v>
      </c>
      <c r="Q69" s="3">
        <f t="shared" si="39"/>
        <v>10.750685178568155</v>
      </c>
      <c r="R69" s="3">
        <f t="shared" si="39"/>
        <v>10.750685178568155</v>
      </c>
      <c r="S69" s="3">
        <f t="shared" si="39"/>
        <v>10.750685178568155</v>
      </c>
      <c r="T69" s="3">
        <f t="shared" si="39"/>
        <v>10.750685178568155</v>
      </c>
      <c r="U69" s="3">
        <f t="shared" si="39"/>
        <v>10.750685178568155</v>
      </c>
      <c r="V69" s="3">
        <f t="shared" si="39"/>
        <v>10.750685178568155</v>
      </c>
      <c r="W69" s="3">
        <f t="shared" si="39"/>
        <v>10.750685178568155</v>
      </c>
      <c r="X69" s="3">
        <f t="shared" si="39"/>
        <v>10.750685178568155</v>
      </c>
      <c r="Y69" s="3">
        <f t="shared" si="39"/>
        <v>10.750685178568155</v>
      </c>
    </row>
    <row r="71" spans="1:25">
      <c r="A71" s="1"/>
      <c r="J71" s="3"/>
    </row>
    <row r="72" spans="1:25">
      <c r="A72" s="1"/>
    </row>
    <row r="73" spans="1:25">
      <c r="A73" s="1"/>
    </row>
    <row r="74" spans="1:25">
      <c r="A74" s="1"/>
    </row>
    <row r="75" spans="1:25">
      <c r="A75" s="1"/>
    </row>
    <row r="76" spans="1:25">
      <c r="A76" s="1"/>
    </row>
    <row r="77" spans="1:25">
      <c r="A77" s="1"/>
    </row>
    <row r="78" spans="1:25">
      <c r="A78" s="1"/>
    </row>
    <row r="79" spans="1:25">
      <c r="A79" s="1"/>
    </row>
    <row r="80" spans="1:25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</sheetData>
  <sortState ref="A2:T29">
    <sortCondition ref="A2:A29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</vt:lpstr>
      <vt:lpstr>Recycling</vt:lpstr>
      <vt:lpstr>Landfill</vt:lpstr>
      <vt:lpstr>Master!Print_Area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GODWIN</dc:creator>
  <cp:lastModifiedBy>Simon GODWIN</cp:lastModifiedBy>
  <cp:lastPrinted>2016-09-29T13:47:34Z</cp:lastPrinted>
  <dcterms:created xsi:type="dcterms:W3CDTF">2016-05-30T08:10:31Z</dcterms:created>
  <dcterms:modified xsi:type="dcterms:W3CDTF">2016-10-02T16:23:48Z</dcterms:modified>
</cp:coreProperties>
</file>